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7875" activeTab="0"/>
  </bookViews>
  <sheets>
    <sheet name="NOy" sheetId="1" r:id="rId1"/>
    <sheet name="SO2" sheetId="2" r:id="rId2"/>
    <sheet name="CO" sheetId="3" r:id="rId3"/>
    <sheet name="PM 2.5 BAM 1020" sheetId="4" r:id="rId4"/>
    <sheet name="PM 10 BAM 1020" sheetId="5" r:id="rId5"/>
  </sheets>
  <externalReferences>
    <externalReference r:id="rId8"/>
    <externalReference r:id="rId9"/>
    <externalReference r:id="rId10"/>
  </externalReferences>
  <definedNames>
    <definedName name="\m" localSheetId="2">'[3]NOx'!#REF!</definedName>
    <definedName name="\m" localSheetId="0">'[3]NOx'!#REF!</definedName>
    <definedName name="\m" localSheetId="1">'[3]NOx'!#REF!</definedName>
    <definedName name="\m">'[3]NOx'!#REF!</definedName>
    <definedName name="\r" localSheetId="2">'[3]NOx'!#REF!</definedName>
    <definedName name="\r" localSheetId="0">'[3]NOx'!#REF!</definedName>
    <definedName name="\r" localSheetId="1">'[3]NOx'!#REF!</definedName>
    <definedName name="\r">'[3]NOx'!#REF!</definedName>
    <definedName name="_Regression_Out" localSheetId="2" hidden="1">'[3]NOx'!#REF!</definedName>
    <definedName name="_Regression_Out" localSheetId="0" hidden="1">'[3]NOx'!#REF!</definedName>
    <definedName name="_Regression_Out" localSheetId="1" hidden="1">'[3]NOx'!#REF!</definedName>
    <definedName name="_Regression_Out" hidden="1">'[3]NOx'!#REF!</definedName>
    <definedName name="_Regression_X" hidden="1">'[3]NOx'!$G$43:$G$46</definedName>
    <definedName name="_Regression_Y" hidden="1">'[3]NOx'!$F$43:$F$46</definedName>
    <definedName name="DD" localSheetId="2">'[1]TEOM Filter Change'!#REF!</definedName>
    <definedName name="DD" localSheetId="0">'[1]TEOM Filter Change'!#REF!</definedName>
    <definedName name="DD" localSheetId="4">'[1]TEOM Filter Change'!#REF!</definedName>
    <definedName name="DD" localSheetId="3">'[1]TEOM Filter Change'!#REF!</definedName>
    <definedName name="DD" localSheetId="1">'[1]TEOM Filter Change'!#REF!</definedName>
    <definedName name="DD">'[1]TEOM Filter Change'!#REF!</definedName>
    <definedName name="PASS" localSheetId="2">#REF!</definedName>
    <definedName name="PASS" localSheetId="0">#REF!</definedName>
    <definedName name="PASS" localSheetId="4">'[2]TeomFilterChange 1'!#REF!</definedName>
    <definedName name="PASS" localSheetId="3">'[2]TeomFilterChange 1'!#REF!</definedName>
    <definedName name="PASS" localSheetId="1">#REF!</definedName>
    <definedName name="PASS">#REF!</definedName>
    <definedName name="_xlnm.Print_Area" localSheetId="2">'CO'!$A$1:$T$49</definedName>
    <definedName name="_xlnm.Print_Area" localSheetId="0">'NOy'!$A$1:$V$60</definedName>
    <definedName name="_xlnm.Print_Area" localSheetId="4">'PM 10 BAM 1020'!$A$1:$T$43</definedName>
    <definedName name="_xlnm.Print_Area" localSheetId="3">'PM 2.5 BAM 1020'!$A$1:$T$43</definedName>
    <definedName name="_xlnm.Print_Area" localSheetId="1">'SO2'!$A$1:$T$54</definedName>
  </definedNames>
  <calcPr fullCalcOnLoad="1"/>
</workbook>
</file>

<file path=xl/sharedStrings.xml><?xml version="1.0" encoding="utf-8"?>
<sst xmlns="http://schemas.openxmlformats.org/spreadsheetml/2006/main" count="343" uniqueCount="184">
  <si>
    <t>EC9830 CO Analyzer  Calibration Report</t>
  </si>
  <si>
    <t>Calibration Performed by</t>
  </si>
  <si>
    <t>Instrument</t>
  </si>
  <si>
    <t>Date</t>
  </si>
  <si>
    <t>ID No.</t>
  </si>
  <si>
    <t>Calibration Equipment</t>
  </si>
  <si>
    <t>Calibrator Model</t>
  </si>
  <si>
    <t>Gas Std. Cylinder Serial No.</t>
  </si>
  <si>
    <t>ID/Serial No.</t>
  </si>
  <si>
    <t>Cylinder Concentration (ppm)</t>
  </si>
  <si>
    <t>Zero Air Source Model</t>
  </si>
  <si>
    <t>Cylinder Expiry Date</t>
  </si>
  <si>
    <t>Cylinder Pressure (PSI)</t>
  </si>
  <si>
    <t>Displayed Instrument Parameters</t>
  </si>
  <si>
    <t>Gas Flow (slpm)</t>
  </si>
  <si>
    <t>0.90 - 1.30</t>
  </si>
  <si>
    <t>Cell Temperature (°C)</t>
  </si>
  <si>
    <t>Gas Pressure (torr)</t>
  </si>
  <si>
    <t>430 - 800</t>
  </si>
  <si>
    <t>Converter Temp. (°C)</t>
  </si>
  <si>
    <t>Reference Voltage (V)</t>
  </si>
  <si>
    <t>Chassis Temperature (°C)</t>
  </si>
  <si>
    <t>Analogue Supply (V)</t>
  </si>
  <si>
    <t>Flow Temperature (°C)</t>
  </si>
  <si>
    <t>Digital Supply (V)</t>
  </si>
  <si>
    <t>Cooler Temperature (V)</t>
  </si>
  <si>
    <t>Measure Coarse Zero</t>
  </si>
  <si>
    <t>Mirror Temperature (°C)</t>
  </si>
  <si>
    <t>Measure Fine Zero</t>
  </si>
  <si>
    <t>Input</t>
  </si>
  <si>
    <t>Firmware Version</t>
  </si>
  <si>
    <t>Instrument Units</t>
  </si>
  <si>
    <t>Calibration  Point</t>
  </si>
  <si>
    <t>Error</t>
  </si>
  <si>
    <t>(%)</t>
  </si>
  <si>
    <t>Zero</t>
  </si>
  <si>
    <t>Technicians Signature</t>
  </si>
  <si>
    <t>Ambient pressure 1* (torr)</t>
  </si>
  <si>
    <t>Ambient pressure 2* (torr)</t>
  </si>
  <si>
    <t>Manifold Temperature (°C)</t>
  </si>
  <si>
    <t>Cooler Temperature (°C)</t>
  </si>
  <si>
    <t>Preprocessor Input</t>
  </si>
  <si>
    <t>High Voltage (V)</t>
  </si>
  <si>
    <t>Preprocessor HV Adjust</t>
  </si>
  <si>
    <t>NO</t>
  </si>
  <si>
    <t>EC9843 NOy Analyzer Calibration Report</t>
  </si>
  <si>
    <t>8301-LC</t>
  </si>
  <si>
    <t>Zero Source Model</t>
  </si>
  <si>
    <t>NOy Converter Efficiency</t>
  </si>
  <si>
    <t>80% - 100%</t>
  </si>
  <si>
    <t>NOy</t>
  </si>
  <si>
    <t>EC9850 SO2 Analyzer Calibration Report</t>
  </si>
  <si>
    <t>0.40 - 0.70</t>
  </si>
  <si>
    <t>47 - 53</t>
  </si>
  <si>
    <t>500 - 800</t>
  </si>
  <si>
    <t>15 - 55</t>
  </si>
  <si>
    <t>1.00 - 4.00</t>
  </si>
  <si>
    <t>9 - 14</t>
  </si>
  <si>
    <t>11.6 - 12.2</t>
  </si>
  <si>
    <t>25 - 70</t>
  </si>
  <si>
    <t>4.80 - 5.20</t>
  </si>
  <si>
    <t>Reference Zero</t>
  </si>
  <si>
    <t>690 - 710</t>
  </si>
  <si>
    <t>Measure Gain</t>
  </si>
  <si>
    <t>Lamp Current (mA)</t>
  </si>
  <si>
    <t>34.0 - 40.0</t>
  </si>
  <si>
    <t>Reference Gain</t>
  </si>
  <si>
    <t>5 - 95</t>
  </si>
  <si>
    <t>High Voltage Adjust</t>
  </si>
  <si>
    <t>Lamp Adjust</t>
  </si>
  <si>
    <t>80 - 90</t>
  </si>
  <si>
    <t>Cherokee Nation</t>
  </si>
  <si>
    <t>EC9850-T</t>
  </si>
  <si>
    <t>07-0757</t>
  </si>
  <si>
    <t>EC9841-T</t>
  </si>
  <si>
    <t>07-0850</t>
  </si>
  <si>
    <t>Site</t>
  </si>
  <si>
    <t>Stilwell Ncore</t>
  </si>
  <si>
    <t>Location (on site or remote)</t>
  </si>
  <si>
    <t>Level I Check</t>
  </si>
  <si>
    <t>Span Instrument Gain</t>
  </si>
  <si>
    <t>Calibration  Point (ppb)</t>
  </si>
  <si>
    <t>Calibration Point (ppb)</t>
  </si>
  <si>
    <t>Source flow</t>
  </si>
  <si>
    <t>% Drift</t>
  </si>
  <si>
    <t>NO2 impurity</t>
  </si>
  <si>
    <t>Challenge</t>
  </si>
  <si>
    <t>Total flow</t>
  </si>
  <si>
    <t>NOY</t>
  </si>
  <si>
    <t>NOY-NO</t>
  </si>
  <si>
    <t>Expected NOY-NO</t>
  </si>
  <si>
    <t>GPT (ppb)</t>
  </si>
  <si>
    <t>EC9830-T</t>
  </si>
  <si>
    <t>Level I check</t>
  </si>
  <si>
    <t>07-0839</t>
  </si>
  <si>
    <t>Filter changed?</t>
  </si>
  <si>
    <t>50-60</t>
  </si>
  <si>
    <t>0.45-0.70</t>
  </si>
  <si>
    <t>75.0-300.0</t>
  </si>
  <si>
    <t>460.0-800.0</t>
  </si>
  <si>
    <t>11.600-12.200</t>
  </si>
  <si>
    <t>4.800-5.200</t>
  </si>
  <si>
    <t>600-700</t>
  </si>
  <si>
    <t>45-55</t>
  </si>
  <si>
    <t>360-370</t>
  </si>
  <si>
    <t>8.0-14.0</t>
  </si>
  <si>
    <t>10-55</t>
  </si>
  <si>
    <t>Analog Supply (V)</t>
  </si>
  <si>
    <t>54 -62</t>
  </si>
  <si>
    <t>50 - 80</t>
  </si>
  <si>
    <t>3.700 - 4.300</t>
  </si>
  <si>
    <t>11.600 - 12.200</t>
  </si>
  <si>
    <t>4.800 - 5.200</t>
  </si>
  <si>
    <t>87 - 93</t>
  </si>
  <si>
    <t>45 - 55</t>
  </si>
  <si>
    <t>1-99</t>
  </si>
  <si>
    <t>10-90</t>
  </si>
  <si>
    <t>Environmental Programs</t>
  </si>
  <si>
    <t>Zero Offset (ppb)</t>
  </si>
  <si>
    <t>Titration (40 ppb O3)</t>
  </si>
  <si>
    <t>BAM 1020 Calibration Report</t>
  </si>
  <si>
    <t>H8930</t>
  </si>
  <si>
    <t>Location</t>
  </si>
  <si>
    <t>Model</t>
  </si>
  <si>
    <t>ID</t>
  </si>
  <si>
    <t>Flow Calibrator</t>
  </si>
  <si>
    <t>Temperature Sensor</t>
  </si>
  <si>
    <t>Pressure Sensor</t>
  </si>
  <si>
    <t>RH Sensor</t>
  </si>
  <si>
    <t>n/a</t>
  </si>
  <si>
    <t>Initial Audit</t>
  </si>
  <si>
    <t>Size Selective Inlet</t>
  </si>
  <si>
    <t>Flow type</t>
  </si>
  <si>
    <t>External Ambient sensor</t>
  </si>
  <si>
    <t>Displayed</t>
  </si>
  <si>
    <t>PASS / FAIL</t>
  </si>
  <si>
    <t>Flow Audit</t>
  </si>
  <si>
    <t>Ambient temp</t>
  </si>
  <si>
    <t>Ambient BP</t>
  </si>
  <si>
    <t>Displayed flow</t>
  </si>
  <si>
    <t>Pass / Fail</t>
  </si>
  <si>
    <t>Leak Check</t>
  </si>
  <si>
    <t>* Clean Nozzle, Vane, and VSCC</t>
  </si>
  <si>
    <t>Final Leak Check</t>
  </si>
  <si>
    <t>Self Test</t>
  </si>
  <si>
    <t>Expected</t>
  </si>
  <si>
    <t>K1143</t>
  </si>
  <si>
    <t>Stilwell NCore</t>
  </si>
  <si>
    <t>BX-596</t>
  </si>
  <si>
    <t>Met One BAM 1020</t>
  </si>
  <si>
    <t>NOy Error (%)</t>
  </si>
  <si>
    <t>NO Error (%)</t>
  </si>
  <si>
    <r>
      <t xml:space="preserve">Must be within </t>
    </r>
    <r>
      <rPr>
        <u val="single"/>
        <sz val="8"/>
        <rFont val="Calibri"/>
        <family val="2"/>
      </rPr>
      <t>+</t>
    </r>
    <r>
      <rPr>
        <sz val="8"/>
        <rFont val="Calibri"/>
        <family val="2"/>
      </rPr>
      <t xml:space="preserve"> 2.5 °C</t>
    </r>
  </si>
  <si>
    <r>
      <t xml:space="preserve">Must be within </t>
    </r>
    <r>
      <rPr>
        <u val="single"/>
        <sz val="8"/>
        <rFont val="Calibri"/>
        <family val="2"/>
      </rPr>
      <t>+</t>
    </r>
    <r>
      <rPr>
        <sz val="8"/>
        <rFont val="Calibri"/>
        <family val="2"/>
      </rPr>
      <t xml:space="preserve"> 10 </t>
    </r>
  </si>
  <si>
    <t>2.0 - 2.2</t>
  </si>
  <si>
    <t>Cherokee Nation Environmental Programs</t>
  </si>
  <si>
    <t>EB0048484</t>
  </si>
  <si>
    <t>EB0002834</t>
  </si>
  <si>
    <t xml:space="preserve">Notes: </t>
  </si>
  <si>
    <t>Notes:</t>
  </si>
  <si>
    <t>Calibration scale</t>
  </si>
  <si>
    <t>ppb</t>
  </si>
  <si>
    <t>&lt; ± 10.1%</t>
  </si>
  <si>
    <t>&lt; ±15.1% or &lt; ± 1.5 ppb</t>
  </si>
  <si>
    <t>&lt; ±10.1% or &lt; ± 1.5 ppb</t>
  </si>
  <si>
    <t>&lt; ±10.1%</t>
  </si>
  <si>
    <t>10-0067*</t>
  </si>
  <si>
    <t>Flow must be within ± 5.1%</t>
  </si>
  <si>
    <t>EB0010884</t>
  </si>
  <si>
    <t xml:space="preserve">*ZAG from Pryor. </t>
  </si>
  <si>
    <t>Zero flow  (slpm)</t>
  </si>
  <si>
    <t>Span flow (slpm)</t>
  </si>
  <si>
    <t>Zero flow (slpm)</t>
  </si>
  <si>
    <t>Serinus Cal 2000</t>
  </si>
  <si>
    <t>17-0249</t>
  </si>
  <si>
    <t xml:space="preserve">*ZAG from Pryor. **Temp on converter temp control box is correct.  </t>
  </si>
  <si>
    <t xml:space="preserve">*ZAG from Pryor.  </t>
  </si>
  <si>
    <t>J. Adam, D. Keese</t>
  </si>
  <si>
    <t>on site</t>
  </si>
  <si>
    <t>No</t>
  </si>
  <si>
    <t>1.56.0000 Trace</t>
  </si>
  <si>
    <t>J. Adam</t>
  </si>
  <si>
    <t>1.35.0002 Trace</t>
  </si>
  <si>
    <t>361-383**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</si>
</sst>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%"/>
    <numFmt numFmtId="169" formatCode="0.000000"/>
    <numFmt numFmtId="170" formatCode="0.0000000"/>
    <numFmt numFmtId="171" formatCode="0.00000%"/>
    <numFmt numFmtId="172" formatCode="[$-F800]dddd\,\ mmmm\ dd\,\ yyyy"/>
    <numFmt numFmtId="173" formatCode="[$-409]dddd\,\ mmmm\ dd\,\ yyyy"/>
    <numFmt numFmtId="174" formatCode="[$-409]d\-mmm\-yyyy;@"/>
    <numFmt numFmtId="175" formatCode="0.00000"/>
    <numFmt numFmtId="176" formatCode="0.00000000"/>
    <numFmt numFmtId="177" formatCode="[$-409]d\-mmm\-yy;@"/>
    <numFmt numFmtId="178" formatCode="[$-409]mmmm\ d\,\ yyyy;@"/>
    <numFmt numFmtId="179" formatCode="[$-409]dddd\,\ mmmm\ 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u val="single"/>
      <sz val="8"/>
      <name val="Calibri"/>
      <family val="2"/>
    </font>
    <font>
      <b/>
      <sz val="10"/>
      <color indexed="55"/>
      <name val="Calibri"/>
      <family val="2"/>
    </font>
    <font>
      <b/>
      <sz val="10"/>
      <color indexed="1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darkUp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7" fillId="0" borderId="0" xfId="58" applyFont="1">
      <alignment/>
      <protection/>
    </xf>
    <xf numFmtId="0" fontId="7" fillId="0" borderId="0" xfId="57" applyFont="1">
      <alignment/>
      <protection/>
    </xf>
    <xf numFmtId="0" fontId="8" fillId="0" borderId="0" xfId="57" applyFont="1" applyFill="1" applyAlignment="1">
      <alignment horizontal="center" wrapText="1"/>
      <protection/>
    </xf>
    <xf numFmtId="0" fontId="9" fillId="0" borderId="0" xfId="58" applyFont="1">
      <alignment/>
      <protection/>
    </xf>
    <xf numFmtId="0" fontId="3" fillId="0" borderId="0" xfId="58" applyFont="1">
      <alignment/>
      <protection/>
    </xf>
    <xf numFmtId="0" fontId="8" fillId="0" borderId="0" xfId="58" applyFont="1" applyBorder="1" applyAlignment="1">
      <alignment horizontal="left"/>
      <protection/>
    </xf>
    <xf numFmtId="0" fontId="7" fillId="0" borderId="0" xfId="58" applyFont="1" applyFill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32" borderId="10" xfId="57" applyFont="1" applyFill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3" fillId="33" borderId="1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/>
      <protection/>
    </xf>
    <xf numFmtId="0" fontId="8" fillId="0" borderId="0" xfId="58" applyFont="1" applyBorder="1" applyAlignment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3" fillId="0" borderId="0" xfId="57" applyFont="1">
      <alignment/>
      <protection/>
    </xf>
    <xf numFmtId="0" fontId="8" fillId="0" borderId="0" xfId="57" applyFont="1" applyFill="1" applyBorder="1" applyAlignment="1">
      <alignment horizontal="left"/>
      <protection/>
    </xf>
    <xf numFmtId="0" fontId="7" fillId="0" borderId="0" xfId="57" applyFont="1" applyFill="1" applyBorder="1">
      <alignment/>
      <protection/>
    </xf>
    <xf numFmtId="0" fontId="8" fillId="0" borderId="0" xfId="57" applyFont="1" applyBorder="1" applyAlignment="1">
      <alignment horizontal="left"/>
      <protection/>
    </xf>
    <xf numFmtId="0" fontId="7" fillId="0" borderId="0" xfId="57" applyFont="1" applyFill="1">
      <alignment/>
      <protection/>
    </xf>
    <xf numFmtId="0" fontId="8" fillId="0" borderId="0" xfId="57" applyFont="1" applyAlignment="1">
      <alignment horizontal="center"/>
      <protection/>
    </xf>
    <xf numFmtId="0" fontId="7" fillId="0" borderId="0" xfId="57" applyFont="1" applyBorder="1" applyAlignme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12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left"/>
      <protection/>
    </xf>
    <xf numFmtId="2" fontId="7" fillId="0" borderId="0" xfId="57" applyNumberFormat="1" applyFont="1" applyFill="1" applyBorder="1" applyAlignment="1">
      <alignment horizontal="center"/>
      <protection/>
    </xf>
    <xf numFmtId="165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165" fontId="7" fillId="0" borderId="0" xfId="57" applyNumberFormat="1" applyFont="1">
      <alignment/>
      <protection/>
    </xf>
    <xf numFmtId="1" fontId="7" fillId="0" borderId="0" xfId="57" applyNumberFormat="1" applyFont="1" applyAlignment="1">
      <alignment horizontal="left"/>
      <protection/>
    </xf>
    <xf numFmtId="0" fontId="7" fillId="0" borderId="0" xfId="57" applyNumberFormat="1" applyFont="1" applyAlignment="1">
      <alignment horizontal="left"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/>
      <protection/>
    </xf>
    <xf numFmtId="0" fontId="13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right"/>
      <protection/>
    </xf>
    <xf numFmtId="166" fontId="7" fillId="0" borderId="0" xfId="57" applyNumberFormat="1" applyFont="1" applyFill="1" applyBorder="1">
      <alignment/>
      <protection/>
    </xf>
    <xf numFmtId="0" fontId="8" fillId="0" borderId="0" xfId="57" applyFont="1" applyBorder="1" applyAlignment="1">
      <alignment horizontal="center" vertical="center" wrapText="1"/>
      <protection/>
    </xf>
    <xf numFmtId="1" fontId="7" fillId="0" borderId="0" xfId="57" applyNumberFormat="1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167" fontId="7" fillId="0" borderId="0" xfId="57" applyNumberFormat="1" applyFont="1" applyFill="1" applyBorder="1" applyAlignment="1">
      <alignment horizontal="center"/>
      <protection/>
    </xf>
    <xf numFmtId="166" fontId="7" fillId="0" borderId="0" xfId="64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horizontal="center" wrapText="1"/>
      <protection/>
    </xf>
    <xf numFmtId="164" fontId="7" fillId="0" borderId="0" xfId="57" applyNumberFormat="1" applyFont="1" applyFill="1" applyBorder="1" applyAlignment="1">
      <alignment horizontal="center"/>
      <protection/>
    </xf>
    <xf numFmtId="0" fontId="8" fillId="0" borderId="10" xfId="58" applyFont="1" applyBorder="1" applyAlignment="1">
      <alignment/>
      <protection/>
    </xf>
    <xf numFmtId="0" fontId="7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0" xfId="57" applyFont="1" applyFill="1" applyAlignment="1">
      <alignment horizontal="center"/>
      <protection/>
    </xf>
    <xf numFmtId="0" fontId="7" fillId="0" borderId="0" xfId="57" applyFont="1" applyBorder="1">
      <alignment/>
      <protection/>
    </xf>
    <xf numFmtId="164" fontId="7" fillId="0" borderId="0" xfId="57" applyNumberFormat="1" applyFont="1">
      <alignment/>
      <protection/>
    </xf>
    <xf numFmtId="167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165" fontId="7" fillId="0" borderId="0" xfId="57" applyNumberFormat="1" applyFont="1" applyBorder="1" applyAlignment="1">
      <alignment horizontal="center"/>
      <protection/>
    </xf>
    <xf numFmtId="0" fontId="8" fillId="0" borderId="0" xfId="57" applyFont="1" applyBorder="1" applyAlignment="1">
      <alignment/>
      <protection/>
    </xf>
    <xf numFmtId="0" fontId="7" fillId="0" borderId="0" xfId="57" applyNumberFormat="1" applyFont="1" applyBorder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166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vertical="center" wrapText="1"/>
    </xf>
    <xf numFmtId="0" fontId="13" fillId="0" borderId="0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166" fontId="7" fillId="0" borderId="0" xfId="57" applyNumberFormat="1" applyFont="1" applyBorder="1">
      <alignment/>
      <protection/>
    </xf>
    <xf numFmtId="0" fontId="13" fillId="0" borderId="0" xfId="57" applyFont="1">
      <alignment/>
      <protection/>
    </xf>
    <xf numFmtId="0" fontId="8" fillId="0" borderId="0" xfId="58" applyFont="1" applyFill="1" applyAlignment="1">
      <alignment horizontal="center" wrapText="1"/>
      <protection/>
    </xf>
    <xf numFmtId="0" fontId="3" fillId="0" borderId="0" xfId="58" applyFont="1" applyAlignment="1">
      <alignment horizontal="left"/>
      <protection/>
    </xf>
    <xf numFmtId="0" fontId="8" fillId="0" borderId="0" xfId="58" applyFont="1">
      <alignment/>
      <protection/>
    </xf>
    <xf numFmtId="0" fontId="7" fillId="35" borderId="10" xfId="58" applyFont="1" applyFill="1" applyBorder="1">
      <alignment/>
      <protection/>
    </xf>
    <xf numFmtId="166" fontId="8" fillId="0" borderId="0" xfId="58" applyNumberFormat="1" applyFont="1" applyFill="1" applyBorder="1" applyAlignment="1">
      <alignment horizontal="center"/>
      <protection/>
    </xf>
    <xf numFmtId="0" fontId="17" fillId="0" borderId="0" xfId="58" applyFont="1" applyFill="1" applyBorder="1" applyAlignment="1">
      <alignment horizontal="center"/>
      <protection/>
    </xf>
    <xf numFmtId="0" fontId="8" fillId="0" borderId="0" xfId="58" applyFont="1" applyBorder="1" applyAlignment="1">
      <alignment horizontal="center" wrapText="1"/>
      <protection/>
    </xf>
    <xf numFmtId="0" fontId="11" fillId="0" borderId="0" xfId="58" applyFont="1" applyAlignment="1">
      <alignment vertical="center"/>
      <protection/>
    </xf>
    <xf numFmtId="0" fontId="8" fillId="0" borderId="0" xfId="58" applyFont="1" applyAlignment="1">
      <alignment horizontal="left"/>
      <protection/>
    </xf>
    <xf numFmtId="0" fontId="7" fillId="35" borderId="10" xfId="58" applyFont="1" applyFill="1" applyBorder="1" applyAlignment="1">
      <alignment horizontal="center"/>
      <protection/>
    </xf>
    <xf numFmtId="167" fontId="7" fillId="0" borderId="0" xfId="58" applyNumberFormat="1" applyFont="1" applyBorder="1" applyAlignment="1">
      <alignment horizontal="center"/>
      <protection/>
    </xf>
    <xf numFmtId="0" fontId="7" fillId="0" borderId="0" xfId="58" applyFont="1" applyBorder="1" applyAlignment="1">
      <alignment/>
      <protection/>
    </xf>
    <xf numFmtId="0" fontId="8" fillId="0" borderId="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20" fontId="7" fillId="0" borderId="0" xfId="57" applyNumberFormat="1" applyFont="1">
      <alignment/>
      <protection/>
    </xf>
    <xf numFmtId="0" fontId="8" fillId="0" borderId="0" xfId="57" applyFont="1" applyFill="1" applyBorder="1" applyAlignment="1">
      <alignment/>
      <protection/>
    </xf>
    <xf numFmtId="10" fontId="7" fillId="0" borderId="0" xfId="64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/>
      <protection/>
    </xf>
    <xf numFmtId="167" fontId="7" fillId="0" borderId="0" xfId="57" applyNumberFormat="1" applyFont="1" applyFill="1" applyBorder="1" applyAlignment="1">
      <alignment horizontal="center"/>
      <protection/>
    </xf>
    <xf numFmtId="1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165" fontId="7" fillId="0" borderId="0" xfId="57" applyNumberFormat="1" applyFont="1" applyFill="1" applyBorder="1" applyAlignment="1">
      <alignment horizontal="center"/>
      <protection/>
    </xf>
    <xf numFmtId="171" fontId="7" fillId="0" borderId="0" xfId="57" applyNumberFormat="1" applyFont="1" applyFill="1" applyBorder="1" applyAlignment="1">
      <alignment horizontal="center"/>
      <protection/>
    </xf>
    <xf numFmtId="170" fontId="7" fillId="0" borderId="0" xfId="57" applyNumberFormat="1" applyFont="1" applyFill="1" applyBorder="1" applyAlignment="1">
      <alignment horizontal="center"/>
      <protection/>
    </xf>
    <xf numFmtId="169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166" fontId="7" fillId="0" borderId="0" xfId="64" applyNumberFormat="1" applyFont="1" applyFill="1" applyBorder="1" applyAlignment="1">
      <alignment horizontal="center"/>
    </xf>
    <xf numFmtId="0" fontId="7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2" fontId="7" fillId="0" borderId="0" xfId="57" applyNumberFormat="1" applyFont="1" applyFill="1" applyBorder="1" applyAlignment="1">
      <alignment horizontal="center"/>
      <protection/>
    </xf>
    <xf numFmtId="169" fontId="7" fillId="0" borderId="0" xfId="57" applyNumberFormat="1" applyFont="1" applyAlignment="1">
      <alignment horizontal="center"/>
      <protection/>
    </xf>
    <xf numFmtId="0" fontId="8" fillId="0" borderId="0" xfId="57" applyNumberFormat="1" applyFont="1" applyFill="1" applyBorder="1" applyAlignment="1">
      <alignment horizontal="center"/>
      <protection/>
    </xf>
    <xf numFmtId="172" fontId="7" fillId="0" borderId="12" xfId="57" applyNumberFormat="1" applyFont="1" applyBorder="1" applyAlignment="1">
      <alignment horizontal="center" vertical="center"/>
      <protection/>
    </xf>
    <xf numFmtId="172" fontId="7" fillId="0" borderId="13" xfId="57" applyNumberFormat="1" applyFont="1" applyBorder="1" applyAlignment="1">
      <alignment horizontal="center" vertical="center"/>
      <protection/>
    </xf>
    <xf numFmtId="172" fontId="7" fillId="0" borderId="14" xfId="57" applyNumberFormat="1" applyFont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0" xfId="57" applyFont="1" applyFill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32" borderId="12" xfId="57" applyFont="1" applyFill="1" applyBorder="1" applyAlignment="1">
      <alignment horizontal="center"/>
      <protection/>
    </xf>
    <xf numFmtId="0" fontId="7" fillId="32" borderId="14" xfId="57" applyFont="1" applyFill="1" applyBorder="1" applyAlignment="1">
      <alignment horizontal="center"/>
      <protection/>
    </xf>
    <xf numFmtId="0" fontId="7" fillId="34" borderId="0" xfId="57" applyFont="1" applyFill="1" applyBorder="1" applyAlignment="1">
      <alignment horizontal="center"/>
      <protection/>
    </xf>
    <xf numFmtId="2" fontId="7" fillId="34" borderId="0" xfId="57" applyNumberFormat="1" applyFont="1" applyFill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164" fontId="7" fillId="32" borderId="10" xfId="57" applyNumberFormat="1" applyFont="1" applyFill="1" applyBorder="1" applyAlignment="1">
      <alignment horizontal="center"/>
      <protection/>
    </xf>
    <xf numFmtId="0" fontId="7" fillId="34" borderId="15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164" fontId="7" fillId="32" borderId="12" xfId="57" applyNumberFormat="1" applyFont="1" applyFill="1" applyBorder="1" applyAlignment="1">
      <alignment horizontal="center"/>
      <protection/>
    </xf>
    <xf numFmtId="164" fontId="7" fillId="32" borderId="14" xfId="57" applyNumberFormat="1" applyFont="1" applyFill="1" applyBorder="1" applyAlignment="1">
      <alignment horizontal="center"/>
      <protection/>
    </xf>
    <xf numFmtId="0" fontId="7" fillId="32" borderId="13" xfId="57" applyFont="1" applyFill="1" applyBorder="1" applyAlignment="1">
      <alignment horizontal="center"/>
      <protection/>
    </xf>
    <xf numFmtId="2" fontId="7" fillId="32" borderId="12" xfId="57" applyNumberFormat="1" applyFont="1" applyFill="1" applyBorder="1" applyAlignment="1">
      <alignment horizontal="center"/>
      <protection/>
    </xf>
    <xf numFmtId="2" fontId="7" fillId="32" borderId="14" xfId="57" applyNumberFormat="1" applyFont="1" applyFill="1" applyBorder="1" applyAlignment="1">
      <alignment horizontal="center"/>
      <protection/>
    </xf>
    <xf numFmtId="166" fontId="7" fillId="36" borderId="12" xfId="57" applyNumberFormat="1" applyFont="1" applyFill="1" applyBorder="1" applyAlignment="1">
      <alignment horizontal="center"/>
      <protection/>
    </xf>
    <xf numFmtId="166" fontId="7" fillId="36" borderId="14" xfId="57" applyNumberFormat="1" applyFont="1" applyFill="1" applyBorder="1" applyAlignment="1">
      <alignment horizontal="center"/>
      <protection/>
    </xf>
    <xf numFmtId="165" fontId="8" fillId="0" borderId="11" xfId="57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3" fillId="0" borderId="10" xfId="57" applyNumberFormat="1" applyFont="1" applyFill="1" applyBorder="1" applyAlignment="1">
      <alignment vertical="top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7" fillId="36" borderId="10" xfId="57" applyNumberFormat="1" applyFont="1" applyFill="1" applyBorder="1" applyAlignment="1">
      <alignment horizontal="center"/>
      <protection/>
    </xf>
    <xf numFmtId="0" fontId="7" fillId="36" borderId="12" xfId="57" applyFont="1" applyFill="1" applyBorder="1" applyAlignment="1">
      <alignment horizontal="center"/>
      <protection/>
    </xf>
    <xf numFmtId="0" fontId="7" fillId="36" borderId="14" xfId="57" applyFont="1" applyFill="1" applyBorder="1" applyAlignment="1">
      <alignment horizontal="center"/>
      <protection/>
    </xf>
    <xf numFmtId="164" fontId="7" fillId="32" borderId="13" xfId="57" applyNumberFormat="1" applyFont="1" applyFill="1" applyBorder="1" applyAlignment="1">
      <alignment horizontal="center"/>
      <protection/>
    </xf>
    <xf numFmtId="164" fontId="7" fillId="34" borderId="12" xfId="57" applyNumberFormat="1" applyFont="1" applyFill="1" applyBorder="1" applyAlignment="1">
      <alignment horizontal="center"/>
      <protection/>
    </xf>
    <xf numFmtId="164" fontId="7" fillId="34" borderId="14" xfId="57" applyNumberFormat="1" applyFont="1" applyFill="1" applyBorder="1" applyAlignment="1">
      <alignment horizontal="center"/>
      <protection/>
    </xf>
    <xf numFmtId="0" fontId="7" fillId="36" borderId="13" xfId="57" applyFont="1" applyFill="1" applyBorder="1" applyAlignment="1">
      <alignment horizontal="center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/>
      <protection/>
    </xf>
    <xf numFmtId="2" fontId="7" fillId="32" borderId="13" xfId="57" applyNumberFormat="1" applyFont="1" applyFill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8" fillId="0" borderId="10" xfId="57" applyFont="1" applyBorder="1" applyAlignment="1">
      <alignment horizontal="left"/>
      <protection/>
    </xf>
    <xf numFmtId="0" fontId="7" fillId="33" borderId="10" xfId="57" applyFont="1" applyFill="1" applyBorder="1" applyAlignment="1">
      <alignment horizontal="center"/>
      <protection/>
    </xf>
    <xf numFmtId="0" fontId="8" fillId="36" borderId="0" xfId="57" applyFont="1" applyFill="1" applyBorder="1" applyAlignment="1">
      <alignment horizontal="center"/>
      <protection/>
    </xf>
    <xf numFmtId="165" fontId="7" fillId="32" borderId="12" xfId="57" applyNumberFormat="1" applyFont="1" applyFill="1" applyBorder="1" applyAlignment="1">
      <alignment horizontal="center"/>
      <protection/>
    </xf>
    <xf numFmtId="165" fontId="7" fillId="32" borderId="14" xfId="57" applyNumberFormat="1" applyFont="1" applyFill="1" applyBorder="1" applyAlignment="1">
      <alignment horizontal="center"/>
      <protection/>
    </xf>
    <xf numFmtId="0" fontId="8" fillId="0" borderId="12" xfId="57" applyFont="1" applyBorder="1" applyAlignment="1">
      <alignment horizontal="left"/>
      <protection/>
    </xf>
    <xf numFmtId="0" fontId="8" fillId="0" borderId="13" xfId="57" applyFont="1" applyBorder="1" applyAlignment="1">
      <alignment horizontal="left"/>
      <protection/>
    </xf>
    <xf numFmtId="0" fontId="8" fillId="0" borderId="14" xfId="57" applyFont="1" applyBorder="1" applyAlignment="1">
      <alignment horizontal="left"/>
      <protection/>
    </xf>
    <xf numFmtId="0" fontId="7" fillId="0" borderId="12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3" fillId="36" borderId="12" xfId="57" applyFont="1" applyFill="1" applyBorder="1" applyAlignment="1">
      <alignment horizontal="center"/>
      <protection/>
    </xf>
    <xf numFmtId="0" fontId="3" fillId="36" borderId="13" xfId="57" applyFont="1" applyFill="1" applyBorder="1" applyAlignment="1">
      <alignment horizontal="center"/>
      <protection/>
    </xf>
    <xf numFmtId="0" fontId="3" fillId="36" borderId="14" xfId="57" applyFont="1" applyFill="1" applyBorder="1" applyAlignment="1">
      <alignment horizontal="center"/>
      <protection/>
    </xf>
    <xf numFmtId="0" fontId="10" fillId="0" borderId="12" xfId="57" applyFont="1" applyBorder="1" applyAlignment="1">
      <alignment horizontal="left"/>
      <protection/>
    </xf>
    <xf numFmtId="0" fontId="10" fillId="0" borderId="13" xfId="57" applyFont="1" applyBorder="1" applyAlignment="1">
      <alignment horizontal="left"/>
      <protection/>
    </xf>
    <xf numFmtId="0" fontId="10" fillId="0" borderId="14" xfId="57" applyFont="1" applyBorder="1" applyAlignment="1">
      <alignment horizontal="left"/>
      <protection/>
    </xf>
    <xf numFmtId="166" fontId="7" fillId="32" borderId="10" xfId="64" applyNumberFormat="1" applyFont="1" applyFill="1" applyBorder="1" applyAlignment="1">
      <alignment horizontal="center"/>
    </xf>
    <xf numFmtId="0" fontId="3" fillId="36" borderId="10" xfId="57" applyFont="1" applyFill="1" applyBorder="1" applyAlignment="1">
      <alignment horizontal="center"/>
      <protection/>
    </xf>
    <xf numFmtId="0" fontId="7" fillId="32" borderId="10" xfId="57" applyFont="1" applyFill="1" applyBorder="1" applyAlignment="1">
      <alignment horizontal="center"/>
      <protection/>
    </xf>
    <xf numFmtId="0" fontId="11" fillId="0" borderId="12" xfId="57" applyFont="1" applyBorder="1" applyAlignment="1">
      <alignment horizontal="left"/>
      <protection/>
    </xf>
    <xf numFmtId="0" fontId="11" fillId="0" borderId="13" xfId="57" applyFont="1" applyBorder="1" applyAlignment="1">
      <alignment horizontal="left"/>
      <protection/>
    </xf>
    <xf numFmtId="0" fontId="11" fillId="0" borderId="14" xfId="57" applyFont="1" applyBorder="1" applyAlignment="1">
      <alignment horizontal="left"/>
      <protection/>
    </xf>
    <xf numFmtId="49" fontId="3" fillId="36" borderId="1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1" fontId="7" fillId="32" borderId="12" xfId="57" applyNumberFormat="1" applyFont="1" applyFill="1" applyBorder="1" applyAlignment="1">
      <alignment horizontal="center"/>
      <protection/>
    </xf>
    <xf numFmtId="1" fontId="7" fillId="32" borderId="14" xfId="57" applyNumberFormat="1" applyFont="1" applyFill="1" applyBorder="1" applyAlignment="1">
      <alignment horizontal="center"/>
      <protection/>
    </xf>
    <xf numFmtId="0" fontId="20" fillId="32" borderId="13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/>
    </xf>
    <xf numFmtId="1" fontId="7" fillId="32" borderId="1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Border="1" applyAlignment="1">
      <alignment horizontal="center"/>
      <protection/>
    </xf>
    <xf numFmtId="0" fontId="8" fillId="36" borderId="0" xfId="57" applyFont="1" applyFill="1" applyAlignment="1">
      <alignment horizontal="center"/>
      <protection/>
    </xf>
    <xf numFmtId="0" fontId="3" fillId="0" borderId="0" xfId="57" applyFont="1" applyFill="1" applyBorder="1" applyAlignment="1" quotePrefix="1">
      <alignment horizontal="center"/>
      <protection/>
    </xf>
    <xf numFmtId="174" fontId="7" fillId="32" borderId="12" xfId="57" applyNumberFormat="1" applyFont="1" applyFill="1" applyBorder="1" applyAlignment="1">
      <alignment horizontal="center"/>
      <protection/>
    </xf>
    <xf numFmtId="174" fontId="7" fillId="32" borderId="13" xfId="57" applyNumberFormat="1" applyFont="1" applyFill="1" applyBorder="1" applyAlignment="1">
      <alignment horizontal="center"/>
      <protection/>
    </xf>
    <xf numFmtId="174" fontId="7" fillId="32" borderId="14" xfId="57" applyNumberFormat="1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0" fillId="0" borderId="14" xfId="0" applyBorder="1" applyAlignment="1">
      <alignment/>
    </xf>
    <xf numFmtId="14" fontId="7" fillId="32" borderId="12" xfId="57" applyNumberFormat="1" applyFont="1" applyFill="1" applyBorder="1" applyAlignment="1">
      <alignment horizontal="center"/>
      <protection/>
    </xf>
    <xf numFmtId="0" fontId="8" fillId="0" borderId="12" xfId="57" applyFont="1" applyBorder="1" applyAlignment="1">
      <alignment/>
      <protection/>
    </xf>
    <xf numFmtId="0" fontId="8" fillId="0" borderId="13" xfId="57" applyFont="1" applyBorder="1" applyAlignment="1">
      <alignment/>
      <protection/>
    </xf>
    <xf numFmtId="0" fontId="8" fillId="0" borderId="14" xfId="57" applyFont="1" applyBorder="1" applyAlignment="1">
      <alignment/>
      <protection/>
    </xf>
    <xf numFmtId="0" fontId="9" fillId="35" borderId="0" xfId="57" applyFont="1" applyFill="1" applyAlignment="1">
      <alignment horizontal="center" vertical="center" wrapText="1"/>
      <protection/>
    </xf>
    <xf numFmtId="0" fontId="9" fillId="0" borderId="0" xfId="58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9" fillId="0" borderId="0" xfId="59" applyFont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32" borderId="10" xfId="57" applyNumberFormat="1" applyFont="1" applyFill="1" applyBorder="1" applyAlignment="1">
      <alignment horizontal="center"/>
      <protection/>
    </xf>
    <xf numFmtId="0" fontId="8" fillId="0" borderId="0" xfId="57" applyFont="1" applyBorder="1" applyAlignment="1">
      <alignment horizontal="left"/>
      <protection/>
    </xf>
    <xf numFmtId="16" fontId="3" fillId="36" borderId="10" xfId="57" applyNumberFormat="1" applyFont="1" applyFill="1" applyBorder="1" applyAlignment="1">
      <alignment horizontal="center"/>
      <protection/>
    </xf>
    <xf numFmtId="49" fontId="3" fillId="36" borderId="12" xfId="57" applyNumberFormat="1" applyFont="1" applyFill="1" applyBorder="1" applyAlignment="1">
      <alignment horizontal="center"/>
      <protection/>
    </xf>
    <xf numFmtId="49" fontId="3" fillId="36" borderId="13" xfId="57" applyNumberFormat="1" applyFont="1" applyFill="1" applyBorder="1" applyAlignment="1">
      <alignment horizontal="center"/>
      <protection/>
    </xf>
    <xf numFmtId="49" fontId="3" fillId="36" borderId="14" xfId="57" applyNumberFormat="1" applyFont="1" applyFill="1" applyBorder="1" applyAlignment="1">
      <alignment horizontal="center"/>
      <protection/>
    </xf>
    <xf numFmtId="17" fontId="3" fillId="36" borderId="10" xfId="57" applyNumberFormat="1" applyFont="1" applyFill="1" applyBorder="1" applyAlignment="1">
      <alignment horizontal="center"/>
      <protection/>
    </xf>
    <xf numFmtId="17" fontId="3" fillId="36" borderId="10" xfId="57" applyNumberFormat="1" applyFont="1" applyFill="1" applyBorder="1" applyAlignment="1" quotePrefix="1">
      <alignment horizontal="center"/>
      <protection/>
    </xf>
    <xf numFmtId="165" fontId="7" fillId="32" borderId="10" xfId="57" applyNumberFormat="1" applyFont="1" applyFill="1" applyBorder="1" applyAlignment="1">
      <alignment horizontal="center"/>
      <protection/>
    </xf>
    <xf numFmtId="0" fontId="11" fillId="0" borderId="12" xfId="57" applyFont="1" applyBorder="1" applyAlignment="1">
      <alignment horizontal="center"/>
      <protection/>
    </xf>
    <xf numFmtId="0" fontId="11" fillId="0" borderId="13" xfId="57" applyFont="1" applyBorder="1" applyAlignment="1">
      <alignment horizontal="center"/>
      <protection/>
    </xf>
    <xf numFmtId="0" fontId="11" fillId="0" borderId="14" xfId="57" applyFont="1" applyBorder="1" applyAlignment="1">
      <alignment horizontal="center"/>
      <protection/>
    </xf>
    <xf numFmtId="0" fontId="8" fillId="0" borderId="10" xfId="57" applyFont="1" applyBorder="1">
      <alignment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15" xfId="57" applyFont="1" applyBorder="1" applyAlignment="1">
      <alignment horizontal="center" wrapText="1"/>
      <protection/>
    </xf>
    <xf numFmtId="0" fontId="8" fillId="0" borderId="11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20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 wrapText="1"/>
      <protection/>
    </xf>
    <xf numFmtId="0" fontId="8" fillId="0" borderId="21" xfId="57" applyFont="1" applyBorder="1" applyAlignment="1">
      <alignment horizontal="center" wrapText="1"/>
      <protection/>
    </xf>
    <xf numFmtId="0" fontId="8" fillId="0" borderId="15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/>
      <protection/>
    </xf>
    <xf numFmtId="0" fontId="8" fillId="0" borderId="17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166" fontId="7" fillId="36" borderId="12" xfId="64" applyNumberFormat="1" applyFont="1" applyFill="1" applyBorder="1" applyAlignment="1">
      <alignment horizontal="center"/>
    </xf>
    <xf numFmtId="166" fontId="7" fillId="36" borderId="13" xfId="64" applyNumberFormat="1" applyFont="1" applyFill="1" applyBorder="1" applyAlignment="1">
      <alignment horizontal="center"/>
    </xf>
    <xf numFmtId="166" fontId="7" fillId="36" borderId="14" xfId="64" applyNumberFormat="1" applyFont="1" applyFill="1" applyBorder="1" applyAlignment="1">
      <alignment horizontal="center"/>
    </xf>
    <xf numFmtId="2" fontId="7" fillId="36" borderId="12" xfId="57" applyNumberFormat="1" applyFont="1" applyFill="1" applyBorder="1" applyAlignment="1">
      <alignment horizontal="center"/>
      <protection/>
    </xf>
    <xf numFmtId="2" fontId="7" fillId="36" borderId="14" xfId="57" applyNumberFormat="1" applyFont="1" applyFill="1" applyBorder="1" applyAlignment="1">
      <alignment horizontal="center"/>
      <protection/>
    </xf>
    <xf numFmtId="1" fontId="7" fillId="36" borderId="12" xfId="57" applyNumberFormat="1" applyFont="1" applyFill="1" applyBorder="1" applyAlignment="1">
      <alignment horizontal="center"/>
      <protection/>
    </xf>
    <xf numFmtId="1" fontId="7" fillId="36" borderId="13" xfId="57" applyNumberFormat="1" applyFont="1" applyFill="1" applyBorder="1" applyAlignment="1">
      <alignment horizontal="center"/>
      <protection/>
    </xf>
    <xf numFmtId="1" fontId="7" fillId="36" borderId="14" xfId="57" applyNumberFormat="1" applyFont="1" applyFill="1" applyBorder="1" applyAlignment="1">
      <alignment horizontal="center"/>
      <protection/>
    </xf>
    <xf numFmtId="0" fontId="7" fillId="36" borderId="10" xfId="57" applyFont="1" applyFill="1" applyBorder="1" applyAlignment="1">
      <alignment horizontal="center"/>
      <protection/>
    </xf>
    <xf numFmtId="0" fontId="7" fillId="34" borderId="12" xfId="57" applyFont="1" applyFill="1" applyBorder="1" applyAlignment="1">
      <alignment horizontal="center"/>
      <protection/>
    </xf>
    <xf numFmtId="0" fontId="7" fillId="34" borderId="13" xfId="57" applyFont="1" applyFill="1" applyBorder="1" applyAlignment="1">
      <alignment horizontal="center"/>
      <protection/>
    </xf>
    <xf numFmtId="0" fontId="7" fillId="34" borderId="14" xfId="57" applyFont="1" applyFill="1" applyBorder="1" applyAlignment="1">
      <alignment horizontal="center"/>
      <protection/>
    </xf>
    <xf numFmtId="2" fontId="7" fillId="36" borderId="13" xfId="57" applyNumberFormat="1" applyFont="1" applyFill="1" applyBorder="1" applyAlignment="1">
      <alignment horizontal="center"/>
      <protection/>
    </xf>
    <xf numFmtId="0" fontId="19" fillId="0" borderId="13" xfId="57" applyFont="1" applyBorder="1" applyAlignment="1">
      <alignment horizontal="left"/>
      <protection/>
    </xf>
    <xf numFmtId="0" fontId="0" fillId="0" borderId="13" xfId="0" applyFont="1" applyBorder="1" applyAlignment="1">
      <alignment horizontal="left"/>
    </xf>
    <xf numFmtId="0" fontId="7" fillId="0" borderId="10" xfId="57" applyFont="1" applyBorder="1" applyAlignment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7" fillId="0" borderId="12" xfId="57" applyNumberFormat="1" applyFont="1" applyBorder="1" applyAlignment="1">
      <alignment horizontal="center"/>
      <protection/>
    </xf>
    <xf numFmtId="1" fontId="0" fillId="0" borderId="14" xfId="0" applyNumberFormat="1" applyBorder="1" applyAlignment="1">
      <alignment horizontal="center"/>
    </xf>
    <xf numFmtId="0" fontId="7" fillId="0" borderId="0" xfId="57" applyFont="1" applyBorder="1" applyAlignment="1">
      <alignment horizontal="left" vertical="center"/>
      <protection/>
    </xf>
    <xf numFmtId="15" fontId="7" fillId="32" borderId="12" xfId="57" applyNumberFormat="1" applyFont="1" applyFill="1" applyBorder="1" applyAlignment="1">
      <alignment horizontal="center"/>
      <protection/>
    </xf>
    <xf numFmtId="15" fontId="7" fillId="32" borderId="13" xfId="57" applyNumberFormat="1" applyFont="1" applyFill="1" applyBorder="1" applyAlignment="1">
      <alignment horizontal="center"/>
      <protection/>
    </xf>
    <xf numFmtId="15" fontId="7" fillId="32" borderId="14" xfId="5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1" fontId="7" fillId="32" borderId="13" xfId="57" applyNumberFormat="1" applyFont="1" applyFill="1" applyBorder="1" applyAlignment="1">
      <alignment horizontal="center"/>
      <protection/>
    </xf>
    <xf numFmtId="0" fontId="8" fillId="0" borderId="16" xfId="57" applyFont="1" applyFill="1" applyBorder="1" applyAlignment="1">
      <alignment horizont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22" xfId="57" applyFont="1" applyBorder="1" applyAlignment="1">
      <alignment horizontal="center" wrapText="1"/>
      <protection/>
    </xf>
    <xf numFmtId="1" fontId="7" fillId="36" borderId="10" xfId="57" applyNumberFormat="1" applyFont="1" applyFill="1" applyBorder="1" applyAlignment="1">
      <alignment horizontal="center"/>
      <protection/>
    </xf>
    <xf numFmtId="0" fontId="18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2" xfId="57" applyFont="1" applyBorder="1" applyAlignment="1">
      <alignment horizontal="left" vertical="center"/>
      <protection/>
    </xf>
    <xf numFmtId="0" fontId="7" fillId="0" borderId="13" xfId="57" applyFont="1" applyBorder="1" applyAlignment="1">
      <alignment horizontal="left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8" fillId="0" borderId="0" xfId="57" applyFont="1" applyBorder="1" applyAlignment="1">
      <alignment/>
      <protection/>
    </xf>
    <xf numFmtId="10" fontId="7" fillId="0" borderId="0" xfId="64" applyNumberFormat="1" applyFont="1" applyFill="1" applyBorder="1" applyAlignment="1" applyProtection="1">
      <alignment horizontal="center"/>
      <protection locked="0"/>
    </xf>
    <xf numFmtId="168" fontId="7" fillId="0" borderId="0" xfId="57" applyNumberFormat="1" applyFont="1" applyBorder="1" applyAlignment="1" applyProtection="1">
      <alignment horizontal="center"/>
      <protection locked="0"/>
    </xf>
    <xf numFmtId="0" fontId="8" fillId="0" borderId="0" xfId="57" applyFont="1" applyBorder="1" applyAlignment="1">
      <alignment horizontal="center" vertical="center" wrapText="1"/>
      <protection/>
    </xf>
    <xf numFmtId="0" fontId="7" fillId="37" borderId="12" xfId="58" applyFont="1" applyFill="1" applyBorder="1" applyAlignment="1">
      <alignment horizontal="center"/>
      <protection/>
    </xf>
    <xf numFmtId="0" fontId="7" fillId="37" borderId="13" xfId="58" applyFont="1" applyFill="1" applyBorder="1" applyAlignment="1">
      <alignment horizontal="center"/>
      <protection/>
    </xf>
    <xf numFmtId="0" fontId="7" fillId="37" borderId="14" xfId="58" applyFont="1" applyFill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13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8" fillId="0" borderId="12" xfId="58" applyFont="1" applyBorder="1" applyAlignment="1">
      <alignment horizontal="left"/>
      <protection/>
    </xf>
    <xf numFmtId="0" fontId="8" fillId="0" borderId="13" xfId="58" applyFont="1" applyBorder="1" applyAlignment="1">
      <alignment horizontal="left"/>
      <protection/>
    </xf>
    <xf numFmtId="0" fontId="8" fillId="0" borderId="0" xfId="58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8" fillId="0" borderId="14" xfId="58" applyFont="1" applyBorder="1" applyAlignment="1">
      <alignment horizontal="left"/>
      <protection/>
    </xf>
    <xf numFmtId="0" fontId="7" fillId="0" borderId="10" xfId="58" applyFont="1" applyBorder="1" applyAlignment="1">
      <alignment horizontal="center"/>
      <protection/>
    </xf>
    <xf numFmtId="0" fontId="3" fillId="37" borderId="12" xfId="58" applyFont="1" applyFill="1" applyBorder="1" applyAlignment="1">
      <alignment horizontal="center"/>
      <protection/>
    </xf>
    <xf numFmtId="0" fontId="3" fillId="37" borderId="13" xfId="58" applyFont="1" applyFill="1" applyBorder="1" applyAlignment="1">
      <alignment horizontal="center"/>
      <protection/>
    </xf>
    <xf numFmtId="0" fontId="3" fillId="37" borderId="14" xfId="58" applyFont="1" applyFill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9" fillId="35" borderId="0" xfId="58" applyFont="1" applyFill="1" applyAlignment="1">
      <alignment horizontal="center" vertical="center" wrapText="1"/>
      <protection/>
    </xf>
    <xf numFmtId="0" fontId="10" fillId="0" borderId="12" xfId="58" applyFont="1" applyBorder="1" applyAlignment="1">
      <alignment horizontal="left"/>
      <protection/>
    </xf>
    <xf numFmtId="0" fontId="10" fillId="0" borderId="13" xfId="58" applyFont="1" applyBorder="1" applyAlignment="1">
      <alignment horizontal="left"/>
      <protection/>
    </xf>
    <xf numFmtId="0" fontId="10" fillId="0" borderId="14" xfId="58" applyFont="1" applyBorder="1" applyAlignment="1">
      <alignment horizontal="left"/>
      <protection/>
    </xf>
    <xf numFmtId="0" fontId="8" fillId="36" borderId="0" xfId="58" applyFont="1" applyFill="1" applyAlignment="1">
      <alignment horizontal="center"/>
      <protection/>
    </xf>
    <xf numFmtId="14" fontId="7" fillId="32" borderId="12" xfId="58" applyNumberFormat="1" applyFont="1" applyFill="1" applyBorder="1" applyAlignment="1">
      <alignment horizontal="center"/>
      <protection/>
    </xf>
    <xf numFmtId="0" fontId="7" fillId="32" borderId="13" xfId="58" applyFont="1" applyFill="1" applyBorder="1" applyAlignment="1">
      <alignment horizontal="center"/>
      <protection/>
    </xf>
    <xf numFmtId="0" fontId="7" fillId="32" borderId="14" xfId="58" applyFont="1" applyFill="1" applyBorder="1" applyAlignment="1">
      <alignment horizontal="center"/>
      <protection/>
    </xf>
    <xf numFmtId="14" fontId="7" fillId="32" borderId="10" xfId="58" applyNumberFormat="1" applyFont="1" applyFill="1" applyBorder="1" applyAlignment="1">
      <alignment horizontal="center"/>
      <protection/>
    </xf>
    <xf numFmtId="0" fontId="7" fillId="32" borderId="10" xfId="58" applyFont="1" applyFill="1" applyBorder="1" applyAlignment="1">
      <alignment horizontal="center"/>
      <protection/>
    </xf>
    <xf numFmtId="178" fontId="7" fillId="0" borderId="12" xfId="57" applyNumberFormat="1" applyFont="1" applyBorder="1" applyAlignment="1">
      <alignment horizontal="center" vertical="center"/>
      <protection/>
    </xf>
    <xf numFmtId="178" fontId="7" fillId="0" borderId="13" xfId="57" applyNumberFormat="1" applyFont="1" applyBorder="1" applyAlignment="1">
      <alignment horizontal="center" vertical="center"/>
      <protection/>
    </xf>
    <xf numFmtId="178" fontId="7" fillId="0" borderId="14" xfId="57" applyNumberFormat="1" applyFont="1" applyBorder="1" applyAlignment="1">
      <alignment horizontal="center" vertical="center"/>
      <protection/>
    </xf>
    <xf numFmtId="0" fontId="8" fillId="36" borderId="12" xfId="58" applyFont="1" applyFill="1" applyBorder="1" applyAlignment="1">
      <alignment horizontal="center"/>
      <protection/>
    </xf>
    <xf numFmtId="0" fontId="8" fillId="36" borderId="13" xfId="58" applyFont="1" applyFill="1" applyBorder="1" applyAlignment="1">
      <alignment horizontal="center"/>
      <protection/>
    </xf>
    <xf numFmtId="0" fontId="8" fillId="36" borderId="14" xfId="58" applyFont="1" applyFill="1" applyBorder="1" applyAlignment="1">
      <alignment horizontal="center"/>
      <protection/>
    </xf>
    <xf numFmtId="164" fontId="8" fillId="37" borderId="12" xfId="58" applyNumberFormat="1" applyFont="1" applyFill="1" applyBorder="1" applyAlignment="1">
      <alignment horizontal="center"/>
      <protection/>
    </xf>
    <xf numFmtId="164" fontId="8" fillId="37" borderId="13" xfId="58" applyNumberFormat="1" applyFont="1" applyFill="1" applyBorder="1" applyAlignment="1">
      <alignment horizontal="center"/>
      <protection/>
    </xf>
    <xf numFmtId="164" fontId="8" fillId="37" borderId="14" xfId="58" applyNumberFormat="1" applyFont="1" applyFill="1" applyBorder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15" fillId="0" borderId="10" xfId="58" applyFont="1" applyBorder="1" applyAlignment="1">
      <alignment horizontal="center"/>
      <protection/>
    </xf>
    <xf numFmtId="0" fontId="8" fillId="0" borderId="12" xfId="58" applyFont="1" applyBorder="1" applyAlignment="1">
      <alignment horizontal="center"/>
      <protection/>
    </xf>
    <xf numFmtId="0" fontId="8" fillId="0" borderId="13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/>
      <protection/>
    </xf>
    <xf numFmtId="0" fontId="8" fillId="37" borderId="12" xfId="58" applyFont="1" applyFill="1" applyBorder="1" applyAlignment="1">
      <alignment horizontal="center"/>
      <protection/>
    </xf>
    <xf numFmtId="0" fontId="8" fillId="37" borderId="13" xfId="58" applyFont="1" applyFill="1" applyBorder="1" applyAlignment="1">
      <alignment horizontal="center"/>
      <protection/>
    </xf>
    <xf numFmtId="0" fontId="8" fillId="37" borderId="14" xfId="58" applyFont="1" applyFill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32" borderId="12" xfId="58" applyFont="1" applyFill="1" applyBorder="1" applyAlignment="1">
      <alignment horizontal="center"/>
      <protection/>
    </xf>
    <xf numFmtId="0" fontId="8" fillId="32" borderId="13" xfId="58" applyFont="1" applyFill="1" applyBorder="1" applyAlignment="1">
      <alignment horizontal="center"/>
      <protection/>
    </xf>
    <xf numFmtId="0" fontId="8" fillId="32" borderId="14" xfId="58" applyFont="1" applyFill="1" applyBorder="1" applyAlignment="1">
      <alignment horizontal="center"/>
      <protection/>
    </xf>
    <xf numFmtId="0" fontId="8" fillId="0" borderId="16" xfId="58" applyFont="1" applyBorder="1" applyAlignment="1">
      <alignment/>
      <protection/>
    </xf>
    <xf numFmtId="0" fontId="50" fillId="0" borderId="16" xfId="0" applyFont="1" applyBorder="1" applyAlignment="1">
      <alignment/>
    </xf>
    <xf numFmtId="0" fontId="7" fillId="0" borderId="15" xfId="58" applyNumberFormat="1" applyFont="1" applyBorder="1" applyAlignment="1">
      <alignment horizontal="left" vertical="top" wrapText="1"/>
      <protection/>
    </xf>
    <xf numFmtId="0" fontId="7" fillId="0" borderId="11" xfId="58" applyNumberFormat="1" applyFont="1" applyBorder="1" applyAlignment="1">
      <alignment horizontal="left" vertical="top" wrapText="1"/>
      <protection/>
    </xf>
    <xf numFmtId="0" fontId="7" fillId="0" borderId="17" xfId="58" applyNumberFormat="1" applyFont="1" applyBorder="1" applyAlignment="1">
      <alignment horizontal="left" vertical="top" wrapText="1"/>
      <protection/>
    </xf>
    <xf numFmtId="0" fontId="7" fillId="0" borderId="18" xfId="58" applyNumberFormat="1" applyFont="1" applyBorder="1" applyAlignment="1">
      <alignment horizontal="left" vertical="top" wrapText="1"/>
      <protection/>
    </xf>
    <xf numFmtId="0" fontId="7" fillId="0" borderId="0" xfId="58" applyNumberFormat="1" applyFont="1" applyBorder="1" applyAlignment="1">
      <alignment horizontal="left" vertical="top" wrapText="1"/>
      <protection/>
    </xf>
    <xf numFmtId="0" fontId="7" fillId="0" borderId="19" xfId="58" applyNumberFormat="1" applyFont="1" applyBorder="1" applyAlignment="1">
      <alignment horizontal="left" vertical="top" wrapText="1"/>
      <protection/>
    </xf>
    <xf numFmtId="0" fontId="7" fillId="0" borderId="20" xfId="58" applyNumberFormat="1" applyFont="1" applyBorder="1" applyAlignment="1">
      <alignment horizontal="left" vertical="top" wrapText="1"/>
      <protection/>
    </xf>
    <xf numFmtId="0" fontId="7" fillId="0" borderId="16" xfId="58" applyNumberFormat="1" applyFont="1" applyBorder="1" applyAlignment="1">
      <alignment horizontal="left" vertical="top" wrapText="1"/>
      <protection/>
    </xf>
    <xf numFmtId="0" fontId="7" fillId="0" borderId="21" xfId="58" applyNumberFormat="1" applyFont="1" applyBorder="1" applyAlignment="1">
      <alignment horizontal="left" vertical="top" wrapText="1"/>
      <protection/>
    </xf>
    <xf numFmtId="166" fontId="8" fillId="36" borderId="10" xfId="58" applyNumberFormat="1" applyFont="1" applyFill="1" applyBorder="1" applyAlignment="1">
      <alignment horizontal="center"/>
      <protection/>
    </xf>
    <xf numFmtId="1" fontId="8" fillId="36" borderId="12" xfId="58" applyNumberFormat="1" applyFont="1" applyFill="1" applyBorder="1" applyAlignment="1">
      <alignment horizontal="center"/>
      <protection/>
    </xf>
    <xf numFmtId="1" fontId="8" fillId="36" borderId="13" xfId="58" applyNumberFormat="1" applyFont="1" applyFill="1" applyBorder="1" applyAlignment="1">
      <alignment horizontal="center"/>
      <protection/>
    </xf>
    <xf numFmtId="1" fontId="8" fillId="36" borderId="14" xfId="58" applyNumberFormat="1" applyFont="1" applyFill="1" applyBorder="1" applyAlignment="1">
      <alignment horizontal="center"/>
      <protection/>
    </xf>
    <xf numFmtId="164" fontId="8" fillId="36" borderId="12" xfId="58" applyNumberFormat="1" applyFont="1" applyFill="1" applyBorder="1" applyAlignment="1">
      <alignment horizontal="center"/>
      <protection/>
    </xf>
    <xf numFmtId="164" fontId="8" fillId="36" borderId="13" xfId="58" applyNumberFormat="1" applyFont="1" applyFill="1" applyBorder="1" applyAlignment="1">
      <alignment horizontal="center"/>
      <protection/>
    </xf>
    <xf numFmtId="164" fontId="8" fillId="36" borderId="14" xfId="58" applyNumberFormat="1" applyFont="1" applyFill="1" applyBorder="1" applyAlignment="1">
      <alignment horizontal="center"/>
      <protection/>
    </xf>
    <xf numFmtId="0" fontId="8" fillId="36" borderId="10" xfId="58" applyFont="1" applyFill="1" applyBorder="1" applyAlignment="1">
      <alignment horizontal="center"/>
      <protection/>
    </xf>
    <xf numFmtId="0" fontId="8" fillId="0" borderId="16" xfId="58" applyFont="1" applyBorder="1" applyAlignment="1">
      <alignment horizontal="center" wrapText="1"/>
      <protection/>
    </xf>
    <xf numFmtId="0" fontId="7" fillId="32" borderId="12" xfId="58" applyFont="1" applyFill="1" applyBorder="1" applyAlignment="1">
      <alignment horizontal="center"/>
      <protection/>
    </xf>
    <xf numFmtId="167" fontId="7" fillId="32" borderId="12" xfId="57" applyNumberFormat="1" applyFont="1" applyFill="1" applyBorder="1" applyAlignment="1">
      <alignment horizontal="center"/>
      <protection/>
    </xf>
    <xf numFmtId="167" fontId="7" fillId="32" borderId="13" xfId="57" applyNumberFormat="1" applyFont="1" applyFill="1" applyBorder="1" applyAlignment="1">
      <alignment horizontal="center"/>
      <protection/>
    </xf>
    <xf numFmtId="167" fontId="7" fillId="32" borderId="14" xfId="57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Cherokee Nation NCore Level I CO June 6 201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58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38100</xdr:rowOff>
    </xdr:from>
    <xdr:to>
      <xdr:col>18</xdr:col>
      <xdr:colOff>323850</xdr:colOff>
      <xdr:row>6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81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38100</xdr:rowOff>
    </xdr:from>
    <xdr:to>
      <xdr:col>19</xdr:col>
      <xdr:colOff>95250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38100</xdr:rowOff>
    </xdr:from>
    <xdr:to>
      <xdr:col>19</xdr:col>
      <xdr:colOff>95250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81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9</xdr:col>
      <xdr:colOff>180975</xdr:colOff>
      <xdr:row>5</xdr:row>
      <xdr:rowOff>0</xdr:rowOff>
    </xdr:to>
    <xdr:pic>
      <xdr:nvPicPr>
        <xdr:cNvPr id="1" name="Picture 4" descr="Cherokee N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9</xdr:col>
      <xdr:colOff>180975</xdr:colOff>
      <xdr:row>5</xdr:row>
      <xdr:rowOff>0</xdr:rowOff>
    </xdr:to>
    <xdr:pic>
      <xdr:nvPicPr>
        <xdr:cNvPr id="1" name="Picture 4" descr="Cherokee N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\RhyseE\Agrium%20Stuff\June%20July%202005\WINDOWS\Temporary%20Internet%20Files\Content.IE5\89Y305Y3\20021024%20TEOM%20analog%20c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techserver\Customer\USER\EmmaJ\Transurban%20Cal%20sheets\Calibration%20Sheets%20for%20Burnley%20Stac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OES2\home$\Multipoints\2004\Pryor%20NOx%20MP%20ck%20013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 Cal"/>
      <sheetName val="NOx Cal"/>
      <sheetName val="NOx GPT"/>
      <sheetName val="Hi-Vol"/>
      <sheetName val="TEOM Filter Change"/>
      <sheetName val="Teom 3,6,12 Mthly"/>
      <sheetName val="TEOM Amplifier Board"/>
      <sheetName val="TEOM Analog"/>
      <sheetName val="Partisol"/>
      <sheetName val="Gas Cylinder cross ref"/>
      <sheetName val="GasCal"/>
      <sheetName val="Amb. Temp."/>
      <sheetName val="Data Logger"/>
      <sheetName val="Ultrasonic WSW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omFilterChange 1"/>
      <sheetName val="TeomFilterChange 2"/>
      <sheetName val="3,6,12 Mthly Teom 1"/>
      <sheetName val="3,6,12 Mthly Teom 2"/>
      <sheetName val="TEOM Board Tuning 1"/>
      <sheetName val="TEOM Board Tuning 2"/>
      <sheetName val="TEOM Analog 1"/>
      <sheetName val="TEOM Analog 2"/>
      <sheetName val="Opsis Analog InputOutput 1"/>
      <sheetName val="Opsis Analog InputOutput 2"/>
      <sheetName val="Gas Flow Monitor 1"/>
      <sheetName val="Gas Flow Monitor 2"/>
      <sheetName val="Opsis Linearity 1"/>
      <sheetName val="Opsis Linearity 2"/>
      <sheetName val="Amb. Temp."/>
      <sheetName val="Stack Temp 1"/>
      <sheetName val="Stack Temp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x"/>
      <sheetName val="NO2 GPT"/>
      <sheetName val="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showGridLines="0" tabSelected="1" zoomScalePageLayoutView="0" workbookViewId="0" topLeftCell="A1">
      <selection activeCell="W47" sqref="W47"/>
    </sheetView>
  </sheetViews>
  <sheetFormatPr defaultColWidth="9.140625" defaultRowHeight="15"/>
  <cols>
    <col min="1" max="2" width="5.00390625" style="2" customWidth="1"/>
    <col min="3" max="3" width="6.7109375" style="2" customWidth="1"/>
    <col min="4" max="4" width="5.00390625" style="2" customWidth="1"/>
    <col min="5" max="5" width="3.140625" style="2" customWidth="1"/>
    <col min="6" max="7" width="5.00390625" style="2" customWidth="1"/>
    <col min="8" max="8" width="3.28125" style="2" customWidth="1"/>
    <col min="9" max="9" width="5.00390625" style="2" customWidth="1"/>
    <col min="10" max="10" width="3.28125" style="2" customWidth="1"/>
    <col min="11" max="16" width="5.00390625" style="2" customWidth="1"/>
    <col min="17" max="17" width="6.57421875" style="2" customWidth="1"/>
    <col min="18" max="19" width="5.00390625" style="2" customWidth="1"/>
    <col min="20" max="20" width="4.421875" style="2" customWidth="1"/>
    <col min="21" max="22" width="4.7109375" style="2" customWidth="1"/>
    <col min="23" max="23" width="9.140625" style="2" customWidth="1"/>
    <col min="24" max="24" width="9.421875" style="2" bestFit="1" customWidth="1"/>
    <col min="25" max="25" width="8.28125" style="2" customWidth="1"/>
    <col min="26" max="27" width="9.140625" style="2" hidden="1" customWidth="1"/>
    <col min="28" max="16384" width="9.140625" style="2" customWidth="1"/>
  </cols>
  <sheetData>
    <row r="1" spans="15:20" ht="12.75">
      <c r="O1" s="3"/>
      <c r="P1" s="3"/>
      <c r="Q1" s="3"/>
      <c r="R1" s="3"/>
      <c r="S1" s="3"/>
      <c r="T1" s="3"/>
    </row>
    <row r="2" spans="1:7" s="1" customFormat="1" ht="12.75" customHeight="1">
      <c r="A2" s="210" t="s">
        <v>45</v>
      </c>
      <c r="B2" s="210"/>
      <c r="C2" s="210"/>
      <c r="D2" s="210"/>
      <c r="E2" s="210"/>
      <c r="F2" s="210"/>
      <c r="G2" s="210"/>
    </row>
    <row r="3" spans="1:16" s="1" customFormat="1" ht="15.75">
      <c r="A3" s="210"/>
      <c r="B3" s="210"/>
      <c r="C3" s="210"/>
      <c r="D3" s="210"/>
      <c r="E3" s="210"/>
      <c r="F3" s="210"/>
      <c r="G3" s="210"/>
      <c r="K3" s="211" t="s">
        <v>71</v>
      </c>
      <c r="L3" s="212"/>
      <c r="M3" s="212"/>
      <c r="N3" s="212"/>
      <c r="O3" s="212"/>
      <c r="P3" s="212"/>
    </row>
    <row r="4" spans="1:16" s="1" customFormat="1" ht="15.75">
      <c r="A4" s="210"/>
      <c r="B4" s="210"/>
      <c r="C4" s="210"/>
      <c r="D4" s="210"/>
      <c r="E4" s="210"/>
      <c r="F4" s="210"/>
      <c r="G4" s="210"/>
      <c r="K4" s="211" t="s">
        <v>117</v>
      </c>
      <c r="L4" s="212"/>
      <c r="M4" s="212"/>
      <c r="N4" s="212"/>
      <c r="O4" s="212"/>
      <c r="P4" s="212"/>
    </row>
    <row r="5" s="1" customFormat="1" ht="15.75">
      <c r="E5" s="4"/>
    </row>
    <row r="6" ht="12.75">
      <c r="E6" s="17"/>
    </row>
    <row r="7" ht="12.75">
      <c r="E7" s="17"/>
    </row>
    <row r="8" spans="1:31" ht="13.5" customHeight="1">
      <c r="A8" s="207" t="s">
        <v>76</v>
      </c>
      <c r="B8" s="208"/>
      <c r="C8" s="209"/>
      <c r="D8" s="177" t="s">
        <v>147</v>
      </c>
      <c r="E8" s="204"/>
      <c r="F8" s="204"/>
      <c r="G8" s="204"/>
      <c r="H8" s="204"/>
      <c r="I8" s="204"/>
      <c r="J8" s="178"/>
      <c r="L8" s="174" t="s">
        <v>1</v>
      </c>
      <c r="M8" s="175"/>
      <c r="N8" s="175"/>
      <c r="O8" s="175"/>
      <c r="P8" s="176"/>
      <c r="Q8" s="206" t="s">
        <v>177</v>
      </c>
      <c r="R8" s="129"/>
      <c r="S8" s="129"/>
      <c r="T8" s="120"/>
      <c r="W8" s="95"/>
      <c r="X8" s="95"/>
      <c r="Y8" s="95"/>
      <c r="Z8" s="95"/>
      <c r="AA8" s="95"/>
      <c r="AB8" s="192"/>
      <c r="AC8" s="192"/>
      <c r="AD8" s="192"/>
      <c r="AE8" s="19"/>
    </row>
    <row r="9" spans="1:31" ht="13.5" customHeight="1">
      <c r="A9" s="207" t="s">
        <v>2</v>
      </c>
      <c r="B9" s="208"/>
      <c r="C9" s="209"/>
      <c r="D9" s="177" t="s">
        <v>74</v>
      </c>
      <c r="E9" s="204"/>
      <c r="F9" s="204"/>
      <c r="G9" s="204"/>
      <c r="H9" s="204"/>
      <c r="I9" s="204"/>
      <c r="J9" s="178"/>
      <c r="L9" s="174" t="s">
        <v>3</v>
      </c>
      <c r="M9" s="175"/>
      <c r="N9" s="175"/>
      <c r="O9" s="175"/>
      <c r="P9" s="176"/>
      <c r="Q9" s="206">
        <v>43613</v>
      </c>
      <c r="R9" s="129"/>
      <c r="S9" s="129"/>
      <c r="T9" s="120"/>
      <c r="U9" s="20"/>
      <c r="W9" s="95"/>
      <c r="X9" s="95"/>
      <c r="Y9" s="95"/>
      <c r="Z9" s="95"/>
      <c r="AA9" s="95"/>
      <c r="AB9" s="192"/>
      <c r="AC9" s="192"/>
      <c r="AD9" s="192"/>
      <c r="AE9" s="19"/>
    </row>
    <row r="10" spans="1:31" ht="13.5" customHeight="1">
      <c r="A10" s="207" t="s">
        <v>4</v>
      </c>
      <c r="B10" s="208"/>
      <c r="C10" s="209"/>
      <c r="D10" s="177" t="s">
        <v>75</v>
      </c>
      <c r="E10" s="204"/>
      <c r="F10" s="204"/>
      <c r="G10" s="204"/>
      <c r="H10" s="204"/>
      <c r="I10" s="204"/>
      <c r="J10" s="178"/>
      <c r="L10" s="182" t="s">
        <v>78</v>
      </c>
      <c r="M10" s="183"/>
      <c r="N10" s="183"/>
      <c r="O10" s="183"/>
      <c r="P10" s="184"/>
      <c r="Q10" s="119" t="s">
        <v>178</v>
      </c>
      <c r="R10" s="129"/>
      <c r="S10" s="129"/>
      <c r="T10" s="120"/>
      <c r="U10" s="20"/>
      <c r="W10" s="95"/>
      <c r="X10" s="95"/>
      <c r="Y10" s="95"/>
      <c r="Z10" s="95"/>
      <c r="AA10" s="95"/>
      <c r="AB10" s="192"/>
      <c r="AC10" s="192"/>
      <c r="AD10" s="192"/>
      <c r="AE10" s="19"/>
    </row>
    <row r="11" spans="23:31" ht="13.5" customHeight="1">
      <c r="W11" s="95"/>
      <c r="X11" s="95"/>
      <c r="Y11" s="95"/>
      <c r="Z11" s="95"/>
      <c r="AA11" s="95"/>
      <c r="AB11" s="192"/>
      <c r="AC11" s="192"/>
      <c r="AD11" s="192"/>
      <c r="AE11" s="19"/>
    </row>
    <row r="12" spans="1:31" ht="13.5" customHeight="1">
      <c r="A12" s="199" t="s">
        <v>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1"/>
      <c r="V12" s="21"/>
      <c r="W12" s="95"/>
      <c r="X12" s="95"/>
      <c r="Y12" s="95"/>
      <c r="Z12" s="95"/>
      <c r="AA12" s="95"/>
      <c r="AB12" s="192"/>
      <c r="AC12" s="192"/>
      <c r="AD12" s="192"/>
      <c r="AE12" s="19"/>
    </row>
    <row r="13" spans="1:31" ht="13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8"/>
      <c r="P13" s="168"/>
      <c r="Q13" s="168"/>
      <c r="R13" s="168"/>
      <c r="S13" s="168"/>
      <c r="T13" s="168"/>
      <c r="U13" s="22"/>
      <c r="V13" s="22"/>
      <c r="W13" s="95"/>
      <c r="X13" s="95"/>
      <c r="Y13" s="95"/>
      <c r="Z13" s="95"/>
      <c r="AA13" s="95"/>
      <c r="AB13" s="192"/>
      <c r="AC13" s="192"/>
      <c r="AD13" s="192"/>
      <c r="AE13" s="19"/>
    </row>
    <row r="14" spans="1:31" ht="13.5" customHeight="1">
      <c r="A14" s="174" t="s">
        <v>6</v>
      </c>
      <c r="B14" s="175"/>
      <c r="C14" s="175"/>
      <c r="D14" s="176"/>
      <c r="E14" s="177" t="s">
        <v>173</v>
      </c>
      <c r="F14" s="204"/>
      <c r="G14" s="204"/>
      <c r="H14" s="205"/>
      <c r="L14" s="169" t="s">
        <v>7</v>
      </c>
      <c r="M14" s="169"/>
      <c r="N14" s="169"/>
      <c r="O14" s="169"/>
      <c r="P14" s="169"/>
      <c r="Q14" s="169"/>
      <c r="R14" s="119" t="s">
        <v>157</v>
      </c>
      <c r="S14" s="129"/>
      <c r="T14" s="120"/>
      <c r="U14" s="20"/>
      <c r="W14" s="95"/>
      <c r="X14" s="95"/>
      <c r="Y14" s="95"/>
      <c r="Z14" s="95"/>
      <c r="AA14" s="95"/>
      <c r="AB14" s="192"/>
      <c r="AC14" s="192"/>
      <c r="AD14" s="192"/>
      <c r="AE14" s="19"/>
    </row>
    <row r="15" spans="1:31" ht="13.5" customHeight="1">
      <c r="A15" s="174" t="s">
        <v>8</v>
      </c>
      <c r="B15" s="175"/>
      <c r="C15" s="175"/>
      <c r="D15" s="176"/>
      <c r="E15" s="177" t="s">
        <v>174</v>
      </c>
      <c r="F15" s="204"/>
      <c r="G15" s="204"/>
      <c r="H15" s="205"/>
      <c r="L15" s="169" t="s">
        <v>9</v>
      </c>
      <c r="M15" s="169"/>
      <c r="N15" s="169"/>
      <c r="O15" s="169"/>
      <c r="P15" s="169"/>
      <c r="Q15" s="169"/>
      <c r="R15" s="119">
        <v>27.42</v>
      </c>
      <c r="S15" s="129"/>
      <c r="T15" s="120"/>
      <c r="W15" s="95"/>
      <c r="X15" s="95"/>
      <c r="Y15" s="95"/>
      <c r="Z15" s="95"/>
      <c r="AA15" s="95"/>
      <c r="AB15" s="192"/>
      <c r="AC15" s="192"/>
      <c r="AD15" s="198"/>
      <c r="AE15" s="198"/>
    </row>
    <row r="16" spans="1:31" ht="13.5" customHeight="1">
      <c r="A16" s="174" t="s">
        <v>47</v>
      </c>
      <c r="B16" s="175"/>
      <c r="C16" s="175"/>
      <c r="D16" s="176"/>
      <c r="E16" s="177" t="s">
        <v>46</v>
      </c>
      <c r="F16" s="204"/>
      <c r="G16" s="204"/>
      <c r="H16" s="205"/>
      <c r="L16" s="169" t="s">
        <v>11</v>
      </c>
      <c r="M16" s="169"/>
      <c r="N16" s="169"/>
      <c r="O16" s="169"/>
      <c r="P16" s="169"/>
      <c r="Q16" s="169"/>
      <c r="R16" s="201">
        <v>44664</v>
      </c>
      <c r="S16" s="202"/>
      <c r="T16" s="203"/>
      <c r="W16" s="95"/>
      <c r="X16" s="95"/>
      <c r="Y16" s="95"/>
      <c r="Z16" s="95"/>
      <c r="AA16" s="95"/>
      <c r="AB16" s="192"/>
      <c r="AC16" s="192"/>
      <c r="AD16" s="198"/>
      <c r="AE16" s="198"/>
    </row>
    <row r="17" spans="1:31" ht="13.5" customHeight="1">
      <c r="A17" s="174" t="s">
        <v>8</v>
      </c>
      <c r="B17" s="175"/>
      <c r="C17" s="175"/>
      <c r="D17" s="176"/>
      <c r="E17" s="177" t="s">
        <v>166</v>
      </c>
      <c r="F17" s="204"/>
      <c r="G17" s="204"/>
      <c r="H17" s="205"/>
      <c r="L17" s="169" t="s">
        <v>12</v>
      </c>
      <c r="M17" s="169"/>
      <c r="N17" s="169"/>
      <c r="O17" s="169"/>
      <c r="P17" s="169"/>
      <c r="Q17" s="169"/>
      <c r="R17" s="119">
        <v>1475</v>
      </c>
      <c r="S17" s="129"/>
      <c r="T17" s="120"/>
      <c r="W17" s="95"/>
      <c r="X17" s="95"/>
      <c r="Y17" s="95"/>
      <c r="Z17" s="95"/>
      <c r="AA17" s="95"/>
      <c r="AB17" s="200"/>
      <c r="AC17" s="192"/>
      <c r="AD17" s="198"/>
      <c r="AE17" s="198"/>
    </row>
    <row r="18" spans="17:31" ht="13.5" customHeight="1">
      <c r="Q18" s="24"/>
      <c r="R18" s="24"/>
      <c r="S18" s="24"/>
      <c r="T18" s="24"/>
      <c r="U18" s="24"/>
      <c r="W18" s="95"/>
      <c r="X18" s="95"/>
      <c r="Y18" s="95"/>
      <c r="Z18" s="95"/>
      <c r="AA18" s="95"/>
      <c r="AB18" s="192"/>
      <c r="AC18" s="192"/>
      <c r="AD18" s="198"/>
      <c r="AE18" s="198"/>
    </row>
    <row r="19" spans="1:31" ht="13.5" customHeight="1">
      <c r="A19" s="199" t="s">
        <v>13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1"/>
      <c r="W19" s="95"/>
      <c r="X19" s="95"/>
      <c r="Y19" s="95"/>
      <c r="Z19" s="95"/>
      <c r="AA19" s="95"/>
      <c r="AB19" s="192"/>
      <c r="AC19" s="192"/>
      <c r="AD19" s="198"/>
      <c r="AE19" s="198"/>
    </row>
    <row r="20" spans="2:31" ht="13.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W20" s="95"/>
      <c r="X20" s="95"/>
      <c r="Y20" s="95"/>
      <c r="Z20" s="95"/>
      <c r="AA20" s="95"/>
      <c r="AB20" s="192"/>
      <c r="AC20" s="192"/>
      <c r="AD20" s="98"/>
      <c r="AE20" s="98"/>
    </row>
    <row r="21" spans="1:31" ht="13.5" customHeight="1">
      <c r="A21" s="169" t="s">
        <v>41</v>
      </c>
      <c r="B21" s="169"/>
      <c r="C21" s="169"/>
      <c r="D21" s="169"/>
      <c r="E21" s="169"/>
      <c r="F21" s="179">
        <v>40</v>
      </c>
      <c r="G21" s="180"/>
      <c r="H21" s="181"/>
      <c r="I21" s="193">
        <v>40</v>
      </c>
      <c r="J21" s="194"/>
      <c r="L21" s="174" t="s">
        <v>42</v>
      </c>
      <c r="M21" s="175"/>
      <c r="N21" s="175"/>
      <c r="O21" s="175"/>
      <c r="P21" s="176"/>
      <c r="Q21" s="186" t="s">
        <v>102</v>
      </c>
      <c r="R21" s="186"/>
      <c r="S21" s="197">
        <v>643</v>
      </c>
      <c r="T21" s="197"/>
      <c r="U21" s="20"/>
      <c r="W21" s="95"/>
      <c r="X21" s="95"/>
      <c r="Y21" s="95"/>
      <c r="Z21" s="95"/>
      <c r="AA21" s="95"/>
      <c r="AB21" s="192"/>
      <c r="AC21" s="192"/>
      <c r="AD21" s="98"/>
      <c r="AE21" s="98"/>
    </row>
    <row r="22" spans="1:21" ht="13.5" customHeight="1">
      <c r="A22" s="169" t="s">
        <v>43</v>
      </c>
      <c r="B22" s="169"/>
      <c r="C22" s="169"/>
      <c r="D22" s="169"/>
      <c r="E22" s="169"/>
      <c r="F22" s="179" t="s">
        <v>96</v>
      </c>
      <c r="G22" s="180"/>
      <c r="H22" s="181"/>
      <c r="I22" s="193">
        <v>54</v>
      </c>
      <c r="J22" s="194"/>
      <c r="L22" s="169" t="s">
        <v>30</v>
      </c>
      <c r="M22" s="169"/>
      <c r="N22" s="169"/>
      <c r="O22" s="169"/>
      <c r="P22" s="169"/>
      <c r="Q22" s="119" t="s">
        <v>180</v>
      </c>
      <c r="R22" s="129"/>
      <c r="S22" s="195"/>
      <c r="T22" s="196"/>
      <c r="U22" s="20"/>
    </row>
    <row r="23" spans="1:21" ht="13.5" customHeight="1">
      <c r="A23" s="174" t="s">
        <v>14</v>
      </c>
      <c r="B23" s="175"/>
      <c r="C23" s="175"/>
      <c r="D23" s="175"/>
      <c r="E23" s="176"/>
      <c r="F23" s="179" t="s">
        <v>97</v>
      </c>
      <c r="G23" s="180"/>
      <c r="H23" s="181"/>
      <c r="I23" s="130">
        <v>0.61</v>
      </c>
      <c r="J23" s="131"/>
      <c r="L23" s="169" t="s">
        <v>16</v>
      </c>
      <c r="M23" s="169"/>
      <c r="N23" s="169"/>
      <c r="O23" s="169"/>
      <c r="P23" s="169"/>
      <c r="Q23" s="186" t="s">
        <v>103</v>
      </c>
      <c r="R23" s="186"/>
      <c r="S23" s="124">
        <v>49</v>
      </c>
      <c r="T23" s="124"/>
      <c r="U23" s="20"/>
    </row>
    <row r="24" spans="1:21" ht="13.5" customHeight="1">
      <c r="A24" s="174" t="s">
        <v>17</v>
      </c>
      <c r="B24" s="175"/>
      <c r="C24" s="175"/>
      <c r="D24" s="175"/>
      <c r="E24" s="176"/>
      <c r="F24" s="179" t="s">
        <v>98</v>
      </c>
      <c r="G24" s="180"/>
      <c r="H24" s="181"/>
      <c r="I24" s="127">
        <v>111.3</v>
      </c>
      <c r="J24" s="128"/>
      <c r="L24" s="169" t="s">
        <v>19</v>
      </c>
      <c r="M24" s="169"/>
      <c r="N24" s="169"/>
      <c r="O24" s="169"/>
      <c r="P24" s="169"/>
      <c r="Q24" s="186" t="s">
        <v>104</v>
      </c>
      <c r="R24" s="186"/>
      <c r="S24" s="124" t="s">
        <v>183</v>
      </c>
      <c r="T24" s="124"/>
      <c r="U24" s="20"/>
    </row>
    <row r="25" spans="1:21" ht="13.5" customHeight="1">
      <c r="A25" s="188" t="s">
        <v>37</v>
      </c>
      <c r="B25" s="189"/>
      <c r="C25" s="189"/>
      <c r="D25" s="189"/>
      <c r="E25" s="190"/>
      <c r="F25" s="179" t="s">
        <v>99</v>
      </c>
      <c r="G25" s="180"/>
      <c r="H25" s="181"/>
      <c r="I25" s="127">
        <v>715.1</v>
      </c>
      <c r="J25" s="128"/>
      <c r="L25" s="169" t="s">
        <v>21</v>
      </c>
      <c r="M25" s="169"/>
      <c r="N25" s="169"/>
      <c r="O25" s="169"/>
      <c r="P25" s="169"/>
      <c r="Q25" s="191" t="s">
        <v>106</v>
      </c>
      <c r="R25" s="191"/>
      <c r="S25" s="124">
        <v>33.9</v>
      </c>
      <c r="T25" s="124"/>
      <c r="U25" s="20"/>
    </row>
    <row r="26" spans="1:20" ht="13.5" customHeight="1">
      <c r="A26" s="188" t="s">
        <v>38</v>
      </c>
      <c r="B26" s="189"/>
      <c r="C26" s="189"/>
      <c r="D26" s="189"/>
      <c r="E26" s="190"/>
      <c r="F26" s="179" t="s">
        <v>99</v>
      </c>
      <c r="G26" s="180"/>
      <c r="H26" s="181"/>
      <c r="I26" s="127">
        <v>723.9</v>
      </c>
      <c r="J26" s="128"/>
      <c r="L26" s="169" t="s">
        <v>39</v>
      </c>
      <c r="M26" s="169"/>
      <c r="N26" s="169"/>
      <c r="O26" s="169"/>
      <c r="P26" s="169"/>
      <c r="Q26" s="186" t="s">
        <v>96</v>
      </c>
      <c r="R26" s="186"/>
      <c r="S26" s="124">
        <v>54.8</v>
      </c>
      <c r="T26" s="124"/>
    </row>
    <row r="27" spans="1:21" ht="13.5" customHeight="1">
      <c r="A27" s="174" t="s">
        <v>22</v>
      </c>
      <c r="B27" s="175"/>
      <c r="C27" s="175"/>
      <c r="D27" s="175"/>
      <c r="E27" s="176"/>
      <c r="F27" s="179" t="s">
        <v>100</v>
      </c>
      <c r="G27" s="180"/>
      <c r="H27" s="181"/>
      <c r="I27" s="119">
        <v>12.1</v>
      </c>
      <c r="J27" s="120"/>
      <c r="L27" s="169" t="s">
        <v>40</v>
      </c>
      <c r="M27" s="169"/>
      <c r="N27" s="169"/>
      <c r="O27" s="169"/>
      <c r="P27" s="169"/>
      <c r="Q27" s="186" t="s">
        <v>105</v>
      </c>
      <c r="R27" s="186"/>
      <c r="S27" s="187">
        <v>12.3</v>
      </c>
      <c r="T27" s="187"/>
      <c r="U27" s="20"/>
    </row>
    <row r="28" spans="1:21" ht="13.5" customHeight="1">
      <c r="A28" s="174" t="s">
        <v>24</v>
      </c>
      <c r="B28" s="175"/>
      <c r="C28" s="175"/>
      <c r="D28" s="175"/>
      <c r="E28" s="176"/>
      <c r="F28" s="179" t="s">
        <v>101</v>
      </c>
      <c r="G28" s="180"/>
      <c r="H28" s="181"/>
      <c r="I28" s="127">
        <v>5.1</v>
      </c>
      <c r="J28" s="128"/>
      <c r="U28" s="20"/>
    </row>
    <row r="29" spans="18:20" ht="8.25" customHeight="1">
      <c r="R29" s="12"/>
      <c r="S29" s="12"/>
      <c r="T29" s="12"/>
    </row>
    <row r="30" spans="1:20" ht="13.5" customHeight="1">
      <c r="A30" s="182" t="s">
        <v>48</v>
      </c>
      <c r="B30" s="183"/>
      <c r="C30" s="183"/>
      <c r="D30" s="183"/>
      <c r="E30" s="184"/>
      <c r="F30" s="179" t="s">
        <v>49</v>
      </c>
      <c r="G30" s="180"/>
      <c r="H30" s="181"/>
      <c r="I30" s="185">
        <v>1</v>
      </c>
      <c r="J30" s="185"/>
      <c r="L30" s="169" t="s">
        <v>31</v>
      </c>
      <c r="M30" s="169"/>
      <c r="N30" s="169"/>
      <c r="O30" s="169"/>
      <c r="P30" s="13">
        <v>5</v>
      </c>
      <c r="Q30" s="170" t="str">
        <f>INDEX({"ng/m?","μg/m³","mg/m?","ppt","ppb","ppm","       "},P30)</f>
        <v>ppb</v>
      </c>
      <c r="R30" s="170"/>
      <c r="S30" s="170"/>
      <c r="T30" s="170"/>
    </row>
    <row r="31" spans="1:21" ht="13.5" customHeight="1">
      <c r="A31" s="20"/>
      <c r="B31" s="20"/>
      <c r="C31" s="20"/>
      <c r="D31" s="20"/>
      <c r="E31" s="20"/>
      <c r="F31" s="26"/>
      <c r="G31" s="26"/>
      <c r="H31" s="26"/>
      <c r="I31" s="26"/>
      <c r="J31" s="26"/>
      <c r="L31" s="20"/>
      <c r="M31" s="20"/>
      <c r="N31" s="20"/>
      <c r="O31" s="20"/>
      <c r="P31" s="20"/>
      <c r="Q31" s="20"/>
      <c r="R31" s="27"/>
      <c r="S31" s="27"/>
      <c r="T31" s="27"/>
      <c r="U31" s="20"/>
    </row>
    <row r="32" spans="1:21" ht="13.5" customHeight="1">
      <c r="A32" s="171" t="s">
        <v>79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21"/>
    </row>
    <row r="33" spans="2:21" ht="9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7:12" ht="13.5" customHeight="1">
      <c r="G34" s="168" t="s">
        <v>44</v>
      </c>
      <c r="H34" s="168"/>
      <c r="I34" s="168"/>
      <c r="J34" s="168" t="s">
        <v>50</v>
      </c>
      <c r="K34" s="168"/>
      <c r="L34" s="168"/>
    </row>
    <row r="35" spans="1:20" ht="13.5" customHeight="1">
      <c r="A35" s="163" t="s">
        <v>80</v>
      </c>
      <c r="B35" s="163"/>
      <c r="C35" s="163"/>
      <c r="D35" s="163"/>
      <c r="E35" s="163"/>
      <c r="F35" s="163"/>
      <c r="G35" s="352">
        <v>1.7668</v>
      </c>
      <c r="H35" s="353"/>
      <c r="I35" s="354"/>
      <c r="J35" s="352">
        <v>1.7668</v>
      </c>
      <c r="K35" s="353"/>
      <c r="L35" s="354"/>
      <c r="N35" s="174" t="str">
        <f>"Operating Range ("&amp;Q30&amp;")"</f>
        <v>Operating Range (ppb)</v>
      </c>
      <c r="O35" s="175"/>
      <c r="P35" s="175"/>
      <c r="Q35" s="175"/>
      <c r="R35" s="176"/>
      <c r="S35" s="177">
        <v>100</v>
      </c>
      <c r="T35" s="178"/>
    </row>
    <row r="36" spans="1:12" ht="13.5" customHeight="1">
      <c r="A36" s="163" t="str">
        <f>"Offset ("&amp;$Q$30&amp;")"</f>
        <v>Offset (ppb)</v>
      </c>
      <c r="B36" s="163"/>
      <c r="C36" s="163"/>
      <c r="D36" s="163"/>
      <c r="E36" s="163"/>
      <c r="F36" s="163"/>
      <c r="G36" s="352">
        <v>0.128</v>
      </c>
      <c r="H36" s="353"/>
      <c r="I36" s="354"/>
      <c r="J36" s="352">
        <v>-1.715</v>
      </c>
      <c r="K36" s="353"/>
      <c r="L36" s="354"/>
    </row>
    <row r="37" spans="14:17" ht="15" customHeight="1">
      <c r="N37" s="165" t="s">
        <v>95</v>
      </c>
      <c r="O37" s="166"/>
      <c r="P37" s="167"/>
      <c r="Q37" s="11" t="s">
        <v>179</v>
      </c>
    </row>
    <row r="38" spans="1:21" ht="13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22"/>
    </row>
    <row r="39" spans="1:22" ht="13.5" customHeight="1">
      <c r="A39" s="137" t="s">
        <v>82</v>
      </c>
      <c r="B39" s="137"/>
      <c r="C39" s="137"/>
      <c r="D39" s="137" t="s">
        <v>172</v>
      </c>
      <c r="E39" s="137"/>
      <c r="F39" s="137" t="s">
        <v>171</v>
      </c>
      <c r="G39" s="137"/>
      <c r="H39" s="137" t="str">
        <f>"Calculated NOy
("&amp;$Q$30&amp;")"</f>
        <v>Calculated NOy
(ppb)</v>
      </c>
      <c r="I39" s="137"/>
      <c r="J39" s="137"/>
      <c r="K39" s="137" t="str">
        <f>"Expected 
("&amp;$Q$30&amp;")"</f>
        <v>Expected 
(ppb)</v>
      </c>
      <c r="L39" s="137"/>
      <c r="M39" s="137" t="str">
        <f>"Measured ("&amp;$Q$30&amp;")"</f>
        <v>Measured (ppb)</v>
      </c>
      <c r="N39" s="137"/>
      <c r="O39" s="137"/>
      <c r="P39" s="137"/>
      <c r="Q39" s="137"/>
      <c r="R39" s="137"/>
      <c r="S39" s="137" t="s">
        <v>150</v>
      </c>
      <c r="T39" s="137"/>
      <c r="U39" s="137" t="s">
        <v>151</v>
      </c>
      <c r="V39" s="137"/>
    </row>
    <row r="40" spans="1:22" ht="13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</row>
    <row r="41" spans="1:22" ht="13.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50</v>
      </c>
      <c r="L41" s="137"/>
      <c r="M41" s="160" t="s">
        <v>44</v>
      </c>
      <c r="N41" s="161"/>
      <c r="O41" s="162"/>
      <c r="P41" s="161" t="s">
        <v>50</v>
      </c>
      <c r="Q41" s="161"/>
      <c r="R41" s="162"/>
      <c r="S41" s="137"/>
      <c r="T41" s="137"/>
      <c r="U41" s="137"/>
      <c r="V41" s="137"/>
    </row>
    <row r="42" spans="1:22" ht="13.5" customHeight="1">
      <c r="A42" s="118" t="s">
        <v>35</v>
      </c>
      <c r="B42" s="118"/>
      <c r="C42" s="118"/>
      <c r="D42" s="119">
        <v>7.79</v>
      </c>
      <c r="E42" s="120"/>
      <c r="F42" s="154">
        <v>0</v>
      </c>
      <c r="G42" s="155"/>
      <c r="H42" s="154">
        <v>0</v>
      </c>
      <c r="I42" s="159"/>
      <c r="J42" s="155"/>
      <c r="K42" s="154">
        <v>0</v>
      </c>
      <c r="L42" s="155"/>
      <c r="M42" s="127">
        <v>0.2</v>
      </c>
      <c r="N42" s="156"/>
      <c r="O42" s="128"/>
      <c r="P42" s="127">
        <v>-1</v>
      </c>
      <c r="Q42" s="156"/>
      <c r="R42" s="128"/>
      <c r="S42" s="157"/>
      <c r="T42" s="158"/>
      <c r="U42" s="157"/>
      <c r="V42" s="158"/>
    </row>
    <row r="43" spans="1:23" ht="13.5" customHeight="1">
      <c r="A43" s="118">
        <v>100</v>
      </c>
      <c r="B43" s="118"/>
      <c r="C43" s="118"/>
      <c r="D43" s="119">
        <v>4.74</v>
      </c>
      <c r="E43" s="120"/>
      <c r="F43" s="119">
        <v>0.0181</v>
      </c>
      <c r="G43" s="120"/>
      <c r="H43" s="153" t="str">
        <f>TEXT(F43*$R$15*INDEX({1340000,1340,1.34,1000000,1000,1,0},$P$30)/(D43+F43),INDEX({"0","0","0.00","0","0","0.00","0"},$P$30))</f>
        <v>104</v>
      </c>
      <c r="I43" s="153"/>
      <c r="J43" s="153"/>
      <c r="K43" s="154">
        <v>100</v>
      </c>
      <c r="L43" s="155"/>
      <c r="M43" s="127">
        <v>98.4</v>
      </c>
      <c r="N43" s="156"/>
      <c r="O43" s="128"/>
      <c r="P43" s="127">
        <v>99.3</v>
      </c>
      <c r="Q43" s="156"/>
      <c r="R43" s="128"/>
      <c r="S43" s="132">
        <f>(P43-H43)/H43</f>
        <v>-0.04519230769230772</v>
      </c>
      <c r="T43" s="133"/>
      <c r="U43" s="132">
        <f>(M43-H43)/H43</f>
        <v>-0.053846153846153794</v>
      </c>
      <c r="V43" s="133"/>
      <c r="W43" s="2" t="s">
        <v>162</v>
      </c>
    </row>
    <row r="44" spans="1:23" ht="13.5" customHeight="1">
      <c r="A44" s="118">
        <v>20</v>
      </c>
      <c r="B44" s="118"/>
      <c r="C44" s="118"/>
      <c r="D44" s="119">
        <v>5.75</v>
      </c>
      <c r="E44" s="120"/>
      <c r="F44" s="119">
        <v>0.0043</v>
      </c>
      <c r="G44" s="120"/>
      <c r="H44" s="153" t="str">
        <f>TEXT(F44*$R$15*INDEX({1340000,1340,1.34,1000000,1000,1,0},$P$30)/(D44+F44),INDEX({"0","0","0.00","0","0","0.00","0"},$P$30))</f>
        <v>20</v>
      </c>
      <c r="I44" s="153"/>
      <c r="J44" s="153"/>
      <c r="K44" s="154">
        <v>20</v>
      </c>
      <c r="L44" s="155"/>
      <c r="M44" s="127">
        <v>19.7</v>
      </c>
      <c r="N44" s="156"/>
      <c r="O44" s="128"/>
      <c r="P44" s="127">
        <v>19.2</v>
      </c>
      <c r="Q44" s="156"/>
      <c r="R44" s="128"/>
      <c r="S44" s="132">
        <f>(P44-H44)/H44</f>
        <v>-0.040000000000000036</v>
      </c>
      <c r="T44" s="133"/>
      <c r="U44" s="132">
        <f>(M44-H44)/H44</f>
        <v>-0.015000000000000036</v>
      </c>
      <c r="V44" s="133"/>
      <c r="W44" s="2" t="s">
        <v>163</v>
      </c>
    </row>
    <row r="45" spans="1:20" ht="13.5" customHeight="1">
      <c r="A45" s="28"/>
      <c r="B45" s="19"/>
      <c r="C45" s="18"/>
      <c r="D45" s="29"/>
      <c r="E45" s="25"/>
      <c r="F45" s="25"/>
      <c r="G45" s="25"/>
      <c r="H45" s="30"/>
      <c r="I45" s="30"/>
      <c r="J45" s="30"/>
      <c r="K45" s="25"/>
      <c r="L45" s="25"/>
      <c r="M45" s="31"/>
      <c r="N45" s="31"/>
      <c r="O45" s="31"/>
      <c r="P45" s="134" t="s">
        <v>158</v>
      </c>
      <c r="Q45" s="135"/>
      <c r="R45" s="135"/>
      <c r="S45" s="93"/>
      <c r="T45" s="93"/>
    </row>
    <row r="46" spans="1:20" ht="4.5" customHeight="1">
      <c r="A46" s="18"/>
      <c r="B46" s="18"/>
      <c r="C46" s="18"/>
      <c r="D46" s="29"/>
      <c r="E46" s="25"/>
      <c r="F46" s="25"/>
      <c r="G46" s="25"/>
      <c r="H46" s="30"/>
      <c r="I46" s="30"/>
      <c r="J46" s="30"/>
      <c r="K46" s="25"/>
      <c r="L46" s="25"/>
      <c r="M46" s="31"/>
      <c r="N46" s="31"/>
      <c r="O46" s="31"/>
      <c r="P46" s="136"/>
      <c r="Q46" s="136"/>
      <c r="R46" s="136"/>
      <c r="S46" s="93"/>
      <c r="T46" s="93"/>
    </row>
    <row r="47" spans="1:20" ht="13.5" customHeight="1">
      <c r="A47" s="137" t="s">
        <v>91</v>
      </c>
      <c r="B47" s="137"/>
      <c r="C47" s="137"/>
      <c r="D47" s="137" t="s">
        <v>44</v>
      </c>
      <c r="E47" s="137"/>
      <c r="F47" s="137" t="s">
        <v>89</v>
      </c>
      <c r="G47" s="137"/>
      <c r="H47" s="137" t="s">
        <v>88</v>
      </c>
      <c r="I47" s="137"/>
      <c r="J47" s="137"/>
      <c r="K47" s="138" t="s">
        <v>90</v>
      </c>
      <c r="L47" s="139"/>
      <c r="M47" s="144" t="s">
        <v>84</v>
      </c>
      <c r="N47" s="145"/>
      <c r="O47" s="33"/>
      <c r="P47" s="150" t="s">
        <v>175</v>
      </c>
      <c r="Q47" s="151"/>
      <c r="R47" s="151"/>
      <c r="S47" s="151"/>
      <c r="T47" s="151"/>
    </row>
    <row r="48" spans="1:20" ht="13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40"/>
      <c r="L48" s="141"/>
      <c r="M48" s="146"/>
      <c r="N48" s="147"/>
      <c r="O48" s="30"/>
      <c r="P48" s="152"/>
      <c r="Q48" s="152"/>
      <c r="R48" s="152"/>
      <c r="S48" s="152"/>
      <c r="T48" s="152"/>
    </row>
    <row r="49" spans="1:20" ht="13.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42"/>
      <c r="L49" s="143"/>
      <c r="M49" s="148"/>
      <c r="N49" s="149"/>
      <c r="O49" s="30"/>
      <c r="P49" s="152"/>
      <c r="Q49" s="152"/>
      <c r="R49" s="152"/>
      <c r="S49" s="152"/>
      <c r="T49" s="152"/>
    </row>
    <row r="50" spans="1:20" ht="13.5" customHeight="1">
      <c r="A50" s="118" t="s">
        <v>86</v>
      </c>
      <c r="B50" s="118"/>
      <c r="C50" s="118"/>
      <c r="D50" s="119">
        <v>99</v>
      </c>
      <c r="E50" s="120"/>
      <c r="F50" s="127">
        <v>1.6</v>
      </c>
      <c r="G50" s="128"/>
      <c r="H50" s="119">
        <v>100.6</v>
      </c>
      <c r="I50" s="129"/>
      <c r="J50" s="120"/>
      <c r="K50" s="127">
        <f>D50-D51+((D52*D54)/D53)</f>
        <v>35.902095789473684</v>
      </c>
      <c r="L50" s="128"/>
      <c r="M50" s="130">
        <f>(F51/K50)/K50</f>
        <v>0.028938047766917465</v>
      </c>
      <c r="N50" s="131"/>
      <c r="O50" s="25"/>
      <c r="P50" s="152"/>
      <c r="Q50" s="152"/>
      <c r="R50" s="152"/>
      <c r="S50" s="152"/>
      <c r="T50" s="152"/>
    </row>
    <row r="51" spans="1:20" ht="13.5" customHeight="1">
      <c r="A51" s="123" t="s">
        <v>119</v>
      </c>
      <c r="B51" s="123"/>
      <c r="C51" s="123"/>
      <c r="D51" s="119">
        <v>63.1</v>
      </c>
      <c r="E51" s="120"/>
      <c r="F51" s="119">
        <v>37.3</v>
      </c>
      <c r="G51" s="120"/>
      <c r="H51" s="124">
        <v>100.5</v>
      </c>
      <c r="I51" s="124"/>
      <c r="J51" s="124"/>
      <c r="K51" s="125"/>
      <c r="L51" s="126"/>
      <c r="M51" s="14"/>
      <c r="N51" s="14"/>
      <c r="O51" s="34"/>
      <c r="P51" s="152"/>
      <c r="Q51" s="152"/>
      <c r="R51" s="152"/>
      <c r="S51" s="152"/>
      <c r="T51" s="152"/>
    </row>
    <row r="52" spans="1:20" ht="13.5" customHeight="1">
      <c r="A52" s="118" t="s">
        <v>83</v>
      </c>
      <c r="B52" s="118"/>
      <c r="C52" s="118"/>
      <c r="D52" s="119">
        <v>0.0181</v>
      </c>
      <c r="E52" s="120"/>
      <c r="F52" s="121"/>
      <c r="G52" s="121"/>
      <c r="H52" s="122"/>
      <c r="I52" s="122"/>
      <c r="J52" s="122"/>
      <c r="K52" s="121"/>
      <c r="L52" s="121"/>
      <c r="M52" s="14"/>
      <c r="N52" s="14"/>
      <c r="O52" s="34"/>
      <c r="P52" s="152"/>
      <c r="Q52" s="152"/>
      <c r="R52" s="152"/>
      <c r="S52" s="152"/>
      <c r="T52" s="152"/>
    </row>
    <row r="53" spans="1:20" ht="13.5" customHeight="1">
      <c r="A53" s="118" t="s">
        <v>87</v>
      </c>
      <c r="B53" s="118"/>
      <c r="C53" s="118"/>
      <c r="D53" s="119">
        <v>4.75</v>
      </c>
      <c r="E53" s="120"/>
      <c r="F53" s="121"/>
      <c r="G53" s="121"/>
      <c r="H53" s="122"/>
      <c r="I53" s="122"/>
      <c r="J53" s="122"/>
      <c r="K53" s="121"/>
      <c r="L53" s="121"/>
      <c r="M53" s="14"/>
      <c r="N53" s="14"/>
      <c r="O53" s="34"/>
      <c r="P53" s="152"/>
      <c r="Q53" s="152"/>
      <c r="R53" s="152"/>
      <c r="S53" s="152"/>
      <c r="T53" s="152"/>
    </row>
    <row r="54" spans="1:20" ht="13.5" customHeight="1">
      <c r="A54" s="118" t="s">
        <v>85</v>
      </c>
      <c r="B54" s="118"/>
      <c r="C54" s="118"/>
      <c r="D54" s="119">
        <v>0.55</v>
      </c>
      <c r="E54" s="120"/>
      <c r="F54" s="121"/>
      <c r="G54" s="121"/>
      <c r="H54" s="122"/>
      <c r="I54" s="122"/>
      <c r="J54" s="122"/>
      <c r="K54" s="121"/>
      <c r="L54" s="121"/>
      <c r="M54" s="14"/>
      <c r="N54" s="14"/>
      <c r="O54" s="34"/>
      <c r="P54" s="34"/>
      <c r="Q54" s="34"/>
      <c r="R54" s="34"/>
      <c r="S54" s="34"/>
      <c r="T54" s="34"/>
    </row>
    <row r="55" spans="1:20" ht="6" customHeight="1">
      <c r="A55" s="34"/>
      <c r="B55" s="35"/>
      <c r="C55" s="35"/>
      <c r="D55" s="35"/>
      <c r="E55" s="35"/>
      <c r="F55" s="35"/>
      <c r="G55" s="36"/>
      <c r="H55" s="36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30" customHeight="1">
      <c r="A56" s="94" t="s">
        <v>36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110">
        <f>Q9</f>
        <v>43613</v>
      </c>
      <c r="M56" s="111"/>
      <c r="N56" s="111"/>
      <c r="O56" s="111"/>
      <c r="P56" s="111"/>
      <c r="Q56" s="111"/>
      <c r="R56" s="111"/>
      <c r="S56" s="111"/>
      <c r="T56" s="112"/>
    </row>
    <row r="57" spans="1:22" s="40" customFormat="1" ht="16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38"/>
      <c r="R57" s="38"/>
      <c r="S57" s="38"/>
      <c r="T57" s="37"/>
      <c r="U57" s="39"/>
      <c r="V57" s="39"/>
    </row>
    <row r="58" spans="1:22" ht="13.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3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17"/>
      <c r="O59" s="117"/>
      <c r="P59" s="117"/>
      <c r="Q59" s="117"/>
      <c r="R59" s="117"/>
      <c r="S59" s="92"/>
      <c r="T59" s="105"/>
      <c r="U59" s="19"/>
      <c r="V59" s="19"/>
    </row>
    <row r="60" spans="1:22" ht="13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17"/>
      <c r="O60" s="117"/>
      <c r="P60" s="117"/>
      <c r="Q60" s="117"/>
      <c r="R60" s="117"/>
      <c r="S60" s="105"/>
      <c r="T60" s="105"/>
      <c r="U60" s="19"/>
      <c r="V60" s="19"/>
    </row>
    <row r="61" spans="1:25" ht="13.5" customHeight="1">
      <c r="A61" s="106"/>
      <c r="B61" s="106"/>
      <c r="C61" s="106"/>
      <c r="D61" s="97"/>
      <c r="E61" s="97"/>
      <c r="F61" s="107"/>
      <c r="G61" s="107"/>
      <c r="H61" s="97"/>
      <c r="I61" s="97"/>
      <c r="J61" s="97"/>
      <c r="K61" s="97"/>
      <c r="L61" s="97"/>
      <c r="M61" s="98"/>
      <c r="N61" s="98"/>
      <c r="O61" s="98"/>
      <c r="P61" s="98"/>
      <c r="Q61" s="98"/>
      <c r="R61" s="98"/>
      <c r="S61" s="104"/>
      <c r="T61" s="105"/>
      <c r="U61" s="19"/>
      <c r="V61" s="19"/>
      <c r="W61" s="41"/>
      <c r="Y61" s="42"/>
    </row>
    <row r="62" spans="1:25" ht="13.5" customHeight="1">
      <c r="A62" s="109"/>
      <c r="B62" s="109"/>
      <c r="C62" s="109"/>
      <c r="D62" s="97"/>
      <c r="E62" s="97"/>
      <c r="F62" s="107"/>
      <c r="G62" s="107"/>
      <c r="H62" s="107"/>
      <c r="I62" s="107"/>
      <c r="J62" s="107"/>
      <c r="K62" s="107"/>
      <c r="L62" s="107"/>
      <c r="M62" s="98"/>
      <c r="N62" s="98"/>
      <c r="O62" s="98"/>
      <c r="P62" s="98"/>
      <c r="Q62" s="98"/>
      <c r="R62" s="98"/>
      <c r="S62" s="104"/>
      <c r="T62" s="105"/>
      <c r="U62" s="19"/>
      <c r="V62" s="19"/>
      <c r="W62" s="41"/>
      <c r="Y62" s="43"/>
    </row>
    <row r="63" spans="1:25" ht="13.5" customHeight="1">
      <c r="A63" s="109"/>
      <c r="B63" s="109"/>
      <c r="C63" s="109"/>
      <c r="D63" s="97"/>
      <c r="E63" s="97"/>
      <c r="F63" s="107"/>
      <c r="G63" s="107"/>
      <c r="H63" s="107"/>
      <c r="I63" s="107"/>
      <c r="J63" s="107"/>
      <c r="K63" s="107"/>
      <c r="L63" s="107"/>
      <c r="M63" s="98"/>
      <c r="N63" s="98"/>
      <c r="O63" s="98"/>
      <c r="P63" s="98"/>
      <c r="Q63" s="98"/>
      <c r="R63" s="98"/>
      <c r="S63" s="104"/>
      <c r="T63" s="105"/>
      <c r="U63" s="19"/>
      <c r="V63" s="19"/>
      <c r="W63" s="41"/>
      <c r="Y63" s="43"/>
    </row>
    <row r="64" spans="1:25" ht="13.5" customHeight="1">
      <c r="A64" s="109"/>
      <c r="B64" s="109"/>
      <c r="C64" s="109"/>
      <c r="D64" s="97"/>
      <c r="E64" s="97"/>
      <c r="F64" s="107"/>
      <c r="G64" s="107"/>
      <c r="H64" s="107"/>
      <c r="I64" s="107"/>
      <c r="J64" s="107"/>
      <c r="K64" s="107"/>
      <c r="L64" s="107"/>
      <c r="M64" s="98"/>
      <c r="N64" s="98"/>
      <c r="O64" s="98"/>
      <c r="P64" s="98"/>
      <c r="Q64" s="98"/>
      <c r="R64" s="98"/>
      <c r="S64" s="104"/>
      <c r="T64" s="105"/>
      <c r="U64" s="19"/>
      <c r="V64" s="19"/>
      <c r="W64" s="41"/>
      <c r="Y64" s="43"/>
    </row>
    <row r="65" spans="1:25" ht="13.5" customHeight="1">
      <c r="A65" s="109"/>
      <c r="B65" s="109"/>
      <c r="C65" s="109"/>
      <c r="D65" s="97"/>
      <c r="E65" s="97"/>
      <c r="F65" s="107"/>
      <c r="G65" s="107"/>
      <c r="H65" s="107"/>
      <c r="I65" s="107"/>
      <c r="J65" s="107"/>
      <c r="K65" s="107"/>
      <c r="L65" s="107"/>
      <c r="M65" s="98"/>
      <c r="N65" s="98"/>
      <c r="O65" s="98"/>
      <c r="P65" s="98"/>
      <c r="Q65" s="98"/>
      <c r="R65" s="98"/>
      <c r="S65" s="104"/>
      <c r="T65" s="105"/>
      <c r="U65" s="19"/>
      <c r="V65" s="19"/>
      <c r="W65" s="41"/>
      <c r="X65" s="108"/>
      <c r="Y65" s="108"/>
    </row>
    <row r="66" spans="1:25" ht="13.5" customHeight="1">
      <c r="A66" s="109"/>
      <c r="B66" s="109"/>
      <c r="C66" s="109"/>
      <c r="D66" s="97"/>
      <c r="E66" s="97"/>
      <c r="F66" s="107"/>
      <c r="G66" s="107"/>
      <c r="H66" s="107"/>
      <c r="I66" s="107"/>
      <c r="J66" s="107"/>
      <c r="K66" s="107"/>
      <c r="L66" s="107"/>
      <c r="M66" s="98"/>
      <c r="N66" s="98"/>
      <c r="O66" s="98"/>
      <c r="P66" s="98"/>
      <c r="Q66" s="98"/>
      <c r="R66" s="98"/>
      <c r="S66" s="104"/>
      <c r="T66" s="105"/>
      <c r="U66" s="19"/>
      <c r="V66" s="19"/>
      <c r="W66" s="41"/>
      <c r="Y66" s="43"/>
    </row>
    <row r="67" spans="1:25" ht="13.5" customHeight="1">
      <c r="A67" s="106"/>
      <c r="B67" s="106"/>
      <c r="C67" s="106"/>
      <c r="D67" s="97"/>
      <c r="E67" s="97"/>
      <c r="F67" s="107"/>
      <c r="G67" s="107"/>
      <c r="H67" s="97"/>
      <c r="I67" s="97"/>
      <c r="J67" s="97"/>
      <c r="K67" s="97"/>
      <c r="L67" s="97"/>
      <c r="M67" s="98"/>
      <c r="N67" s="98"/>
      <c r="O67" s="98"/>
      <c r="P67" s="98"/>
      <c r="Q67" s="98"/>
      <c r="R67" s="98"/>
      <c r="S67" s="104"/>
      <c r="T67" s="104"/>
      <c r="U67" s="19"/>
      <c r="V67" s="19"/>
      <c r="W67" s="41"/>
      <c r="Y67" s="42"/>
    </row>
    <row r="68" spans="1:22" ht="13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3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3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5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3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01"/>
      <c r="N72" s="101"/>
      <c r="O72" s="19"/>
      <c r="P72" s="19"/>
      <c r="Q72" s="19"/>
      <c r="R72" s="19"/>
      <c r="S72" s="19"/>
      <c r="T72" s="19"/>
      <c r="U72" s="19"/>
      <c r="V72" s="19"/>
    </row>
    <row r="73" spans="1:22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01"/>
      <c r="N73" s="101"/>
      <c r="O73" s="19"/>
      <c r="P73" s="19"/>
      <c r="Q73" s="19"/>
      <c r="R73" s="19"/>
      <c r="S73" s="19"/>
      <c r="T73" s="19"/>
      <c r="U73" s="19"/>
      <c r="V73" s="19"/>
    </row>
    <row r="74" spans="1:22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01"/>
      <c r="N74" s="101"/>
      <c r="O74" s="19"/>
      <c r="P74" s="19"/>
      <c r="Q74" s="19"/>
      <c r="R74" s="19"/>
      <c r="S74" s="19"/>
      <c r="T74" s="19"/>
      <c r="U74" s="19"/>
      <c r="V74" s="19"/>
    </row>
    <row r="75" spans="1:22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01"/>
      <c r="N75" s="101"/>
      <c r="O75" s="19"/>
      <c r="P75" s="19"/>
      <c r="Q75" s="19"/>
      <c r="R75" s="19"/>
      <c r="S75" s="19"/>
      <c r="T75" s="19"/>
      <c r="U75" s="19"/>
      <c r="V75" s="19"/>
    </row>
    <row r="76" spans="1:22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01"/>
      <c r="N76" s="101"/>
      <c r="O76" s="19"/>
      <c r="P76" s="19"/>
      <c r="Q76" s="19"/>
      <c r="R76" s="19"/>
      <c r="S76" s="19"/>
      <c r="T76" s="19"/>
      <c r="U76" s="19"/>
      <c r="V76" s="19"/>
    </row>
    <row r="77" spans="1:22" ht="13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01"/>
      <c r="N77" s="101"/>
      <c r="O77" s="19"/>
      <c r="P77" s="19"/>
      <c r="Q77" s="19"/>
      <c r="R77" s="19"/>
      <c r="S77" s="19"/>
      <c r="T77" s="19"/>
      <c r="U77" s="19"/>
      <c r="V77" s="19"/>
    </row>
    <row r="78" spans="1:22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01"/>
      <c r="N78" s="101"/>
      <c r="O78" s="19"/>
      <c r="P78" s="19"/>
      <c r="Q78" s="19"/>
      <c r="R78" s="19"/>
      <c r="S78" s="19"/>
      <c r="T78" s="19"/>
      <c r="U78" s="19"/>
      <c r="V78" s="19"/>
    </row>
    <row r="79" spans="1:22" ht="13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01"/>
      <c r="N79" s="101"/>
      <c r="O79" s="19"/>
      <c r="P79" s="19"/>
      <c r="Q79" s="19"/>
      <c r="R79" s="19"/>
      <c r="S79" s="19"/>
      <c r="T79" s="19"/>
      <c r="U79" s="19"/>
      <c r="V79" s="19"/>
    </row>
    <row r="80" spans="1:22" ht="13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99"/>
      <c r="N80" s="99"/>
      <c r="O80" s="19"/>
      <c r="P80" s="19"/>
      <c r="Q80" s="19"/>
      <c r="R80" s="19"/>
      <c r="S80" s="19"/>
      <c r="T80" s="19"/>
      <c r="U80" s="19"/>
      <c r="V80" s="19"/>
    </row>
    <row r="81" spans="1:22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99"/>
      <c r="N81" s="99"/>
      <c r="O81" s="19"/>
      <c r="P81" s="19"/>
      <c r="Q81" s="19"/>
      <c r="R81" s="19"/>
      <c r="S81" s="19"/>
      <c r="T81" s="19"/>
      <c r="U81" s="19"/>
      <c r="V81" s="19"/>
    </row>
    <row r="82" spans="1:22" ht="13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02"/>
      <c r="N82" s="102"/>
      <c r="O82" s="97"/>
      <c r="P82" s="97"/>
      <c r="Q82" s="19"/>
      <c r="R82" s="19"/>
      <c r="S82" s="19"/>
      <c r="T82" s="98"/>
      <c r="U82" s="98"/>
      <c r="V82" s="98"/>
    </row>
    <row r="83" spans="1:22" ht="13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99"/>
      <c r="N83" s="99"/>
      <c r="O83" s="19"/>
      <c r="P83" s="19"/>
      <c r="Q83" s="19"/>
      <c r="R83" s="19"/>
      <c r="S83" s="19"/>
      <c r="T83" s="98"/>
      <c r="U83" s="98"/>
      <c r="V83" s="98"/>
    </row>
    <row r="84" spans="1:22" ht="13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98"/>
      <c r="N84" s="98"/>
      <c r="O84" s="19"/>
      <c r="P84" s="19"/>
      <c r="Q84" s="19"/>
      <c r="R84" s="19"/>
      <c r="S84" s="19"/>
      <c r="T84" s="19"/>
      <c r="U84" s="19"/>
      <c r="V84" s="19"/>
    </row>
    <row r="85" spans="1:22" ht="13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98"/>
      <c r="N85" s="98"/>
      <c r="O85" s="19"/>
      <c r="P85" s="19"/>
      <c r="Q85" s="19"/>
      <c r="R85" s="19"/>
      <c r="S85" s="19"/>
      <c r="T85" s="19"/>
      <c r="U85" s="19"/>
      <c r="V85" s="19"/>
    </row>
    <row r="86" spans="1:22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00"/>
      <c r="N86" s="100"/>
      <c r="O86" s="19"/>
      <c r="P86" s="19"/>
      <c r="Q86" s="19"/>
      <c r="R86" s="19"/>
      <c r="S86" s="19"/>
      <c r="T86" s="19"/>
      <c r="U86" s="19"/>
      <c r="V86" s="19"/>
    </row>
    <row r="87" spans="1:22" ht="13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3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4" ht="13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X89" s="41"/>
    </row>
    <row r="90" spans="1:22" ht="13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3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3.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6"/>
      <c r="M93" s="96"/>
      <c r="N93" s="96"/>
      <c r="O93" s="44"/>
      <c r="P93" s="19"/>
      <c r="Q93" s="19"/>
      <c r="R93" s="19"/>
      <c r="S93" s="19"/>
      <c r="T93" s="19"/>
      <c r="U93" s="19"/>
      <c r="V93" s="19"/>
    </row>
    <row r="94" spans="1:22" ht="13.5" customHeigh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6"/>
      <c r="M94" s="96"/>
      <c r="N94" s="96"/>
      <c r="O94" s="45"/>
      <c r="P94" s="19"/>
      <c r="Q94" s="19"/>
      <c r="R94" s="19"/>
      <c r="S94" s="19"/>
      <c r="T94" s="19"/>
      <c r="U94" s="19"/>
      <c r="V94" s="19"/>
    </row>
    <row r="95" spans="1:22" ht="13.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1"/>
      <c r="M95" s="91"/>
      <c r="N95" s="91"/>
      <c r="O95" s="19"/>
      <c r="P95" s="19"/>
      <c r="Q95" s="19"/>
      <c r="R95" s="19"/>
      <c r="S95" s="19"/>
      <c r="T95" s="19"/>
      <c r="U95" s="19"/>
      <c r="V95" s="19"/>
    </row>
    <row r="96" spans="1:22" ht="13.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1"/>
      <c r="M96" s="91"/>
      <c r="N96" s="91"/>
      <c r="O96" s="44"/>
      <c r="P96" s="19"/>
      <c r="Q96" s="19"/>
      <c r="R96" s="19"/>
      <c r="S96" s="19"/>
      <c r="T96" s="19"/>
      <c r="U96" s="19"/>
      <c r="V96" s="19"/>
    </row>
    <row r="97" spans="1:22" ht="13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3.5" customHeight="1">
      <c r="A98" s="1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9"/>
      <c r="O98" s="47"/>
      <c r="P98" s="48"/>
      <c r="Q98" s="19"/>
      <c r="R98" s="19"/>
      <c r="S98" s="19"/>
      <c r="T98" s="19"/>
      <c r="U98" s="19"/>
      <c r="V98" s="19"/>
    </row>
    <row r="99" spans="1:22" ht="13.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19"/>
      <c r="S99" s="19"/>
      <c r="T99" s="19"/>
      <c r="U99" s="19"/>
      <c r="V99" s="19"/>
    </row>
    <row r="100" spans="1:22" ht="13.5" customHeight="1">
      <c r="A100" s="92"/>
      <c r="B100" s="92"/>
      <c r="C100" s="93"/>
      <c r="D100" s="93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3.5" customHeight="1">
      <c r="A101" s="92"/>
      <c r="B101" s="92"/>
      <c r="C101" s="93"/>
      <c r="D101" s="93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5" ht="13.5" customHeight="1">
      <c r="A102" s="49"/>
      <c r="B102" s="49"/>
      <c r="C102" s="32"/>
      <c r="D102" s="32"/>
      <c r="E102" s="21"/>
    </row>
    <row r="103" spans="1:5" ht="13.5" customHeight="1">
      <c r="A103" s="49"/>
      <c r="B103" s="49"/>
      <c r="C103" s="32"/>
      <c r="D103" s="32"/>
      <c r="E103" s="21"/>
    </row>
    <row r="104" spans="1:5" ht="13.5" customHeight="1">
      <c r="A104" s="49"/>
      <c r="B104" s="49"/>
      <c r="C104" s="32"/>
      <c r="D104" s="32"/>
      <c r="E104" s="21"/>
    </row>
    <row r="105" spans="1:5" ht="13.5" customHeight="1">
      <c r="A105" s="49"/>
      <c r="B105" s="49"/>
      <c r="C105" s="32"/>
      <c r="D105" s="32"/>
      <c r="E105" s="21"/>
    </row>
    <row r="106" spans="1:5" ht="13.5" customHeight="1">
      <c r="A106" s="49"/>
      <c r="B106" s="49"/>
      <c r="C106" s="32"/>
      <c r="D106" s="32"/>
      <c r="E106" s="21"/>
    </row>
    <row r="107" spans="1:5" ht="13.5" customHeight="1">
      <c r="A107" s="49"/>
      <c r="B107" s="49"/>
      <c r="C107" s="32"/>
      <c r="D107" s="32"/>
      <c r="E107" s="21"/>
    </row>
    <row r="108" spans="1:5" ht="13.5" customHeight="1">
      <c r="A108" s="49"/>
      <c r="B108" s="49"/>
      <c r="C108" s="32"/>
      <c r="D108" s="32"/>
      <c r="E108" s="21"/>
    </row>
    <row r="109" ht="13.5" customHeight="1"/>
    <row r="110" spans="1:20" ht="36.75" customHeight="1">
      <c r="A110" s="94" t="s">
        <v>36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 t="s">
        <v>3</v>
      </c>
      <c r="M110" s="94"/>
      <c r="N110" s="94"/>
      <c r="O110" s="94"/>
      <c r="P110" s="94"/>
      <c r="Q110" s="94"/>
      <c r="R110" s="94"/>
      <c r="S110" s="94"/>
      <c r="T110" s="94"/>
    </row>
    <row r="111" ht="13.5" customHeight="1"/>
    <row r="112" ht="13.5" customHeight="1"/>
    <row r="113" ht="13.5" customHeight="1"/>
    <row r="114" ht="13.5" customHeight="1"/>
    <row r="115" ht="13.5" customHeight="1"/>
  </sheetData>
  <sheetProtection/>
  <mergeCells count="299">
    <mergeCell ref="E17:H17"/>
    <mergeCell ref="A2:G4"/>
    <mergeCell ref="K3:P3"/>
    <mergeCell ref="K4:P4"/>
    <mergeCell ref="A8:C8"/>
    <mergeCell ref="D8:J8"/>
    <mergeCell ref="L8:P8"/>
    <mergeCell ref="A10:C10"/>
    <mergeCell ref="D10:J10"/>
    <mergeCell ref="L10:P10"/>
    <mergeCell ref="Q8:T8"/>
    <mergeCell ref="W8:AA8"/>
    <mergeCell ref="AB8:AD8"/>
    <mergeCell ref="A9:C9"/>
    <mergeCell ref="D9:J9"/>
    <mergeCell ref="L9:P9"/>
    <mergeCell ref="Q9:T9"/>
    <mergeCell ref="W9:AA9"/>
    <mergeCell ref="AB9:AD9"/>
    <mergeCell ref="Q10:T10"/>
    <mergeCell ref="W10:AA10"/>
    <mergeCell ref="AB10:AD10"/>
    <mergeCell ref="W11:AA11"/>
    <mergeCell ref="AB11:AD11"/>
    <mergeCell ref="A12:T12"/>
    <mergeCell ref="W12:AA12"/>
    <mergeCell ref="AB12:AD12"/>
    <mergeCell ref="O13:Q13"/>
    <mergeCell ref="R13:T13"/>
    <mergeCell ref="W13:AA13"/>
    <mergeCell ref="AB13:AD13"/>
    <mergeCell ref="A14:D14"/>
    <mergeCell ref="L14:Q14"/>
    <mergeCell ref="R14:T14"/>
    <mergeCell ref="W14:AA14"/>
    <mergeCell ref="AB14:AD14"/>
    <mergeCell ref="E14:H14"/>
    <mergeCell ref="AB16:AC16"/>
    <mergeCell ref="AD16:AE16"/>
    <mergeCell ref="A15:D15"/>
    <mergeCell ref="L15:Q15"/>
    <mergeCell ref="R15:T15"/>
    <mergeCell ref="W15:AA15"/>
    <mergeCell ref="AB15:AC15"/>
    <mergeCell ref="E15:H15"/>
    <mergeCell ref="E16:H16"/>
    <mergeCell ref="L17:Q17"/>
    <mergeCell ref="R17:T17"/>
    <mergeCell ref="W17:AA17"/>
    <mergeCell ref="AB17:AC17"/>
    <mergeCell ref="AD15:AE15"/>
    <mergeCell ref="A16:D16"/>
    <mergeCell ref="L16:Q16"/>
    <mergeCell ref="R16:T16"/>
    <mergeCell ref="W16:AA16"/>
    <mergeCell ref="AD17:AE17"/>
    <mergeCell ref="W18:AA18"/>
    <mergeCell ref="AB18:AC18"/>
    <mergeCell ref="AD18:AE18"/>
    <mergeCell ref="A19:T19"/>
    <mergeCell ref="W19:AA19"/>
    <mergeCell ref="AB19:AC19"/>
    <mergeCell ref="AD19:AE19"/>
    <mergeCell ref="A17:D17"/>
    <mergeCell ref="W20:AA20"/>
    <mergeCell ref="AB20:AC20"/>
    <mergeCell ref="AD20:AE20"/>
    <mergeCell ref="A21:E21"/>
    <mergeCell ref="F21:H21"/>
    <mergeCell ref="I21:J21"/>
    <mergeCell ref="L21:P21"/>
    <mergeCell ref="Q21:R21"/>
    <mergeCell ref="S21:T21"/>
    <mergeCell ref="W21:AA21"/>
    <mergeCell ref="AB21:AC21"/>
    <mergeCell ref="AD21:AE21"/>
    <mergeCell ref="A22:E22"/>
    <mergeCell ref="F22:H22"/>
    <mergeCell ref="I22:J22"/>
    <mergeCell ref="L22:P22"/>
    <mergeCell ref="Q22:T22"/>
    <mergeCell ref="A23:E23"/>
    <mergeCell ref="F23:H23"/>
    <mergeCell ref="I23:J23"/>
    <mergeCell ref="L23:P23"/>
    <mergeCell ref="Q23:R23"/>
    <mergeCell ref="S23:T23"/>
    <mergeCell ref="A24:E24"/>
    <mergeCell ref="F24:H24"/>
    <mergeCell ref="I24:J24"/>
    <mergeCell ref="L24:P24"/>
    <mergeCell ref="Q24:R24"/>
    <mergeCell ref="S24:T24"/>
    <mergeCell ref="A25:E25"/>
    <mergeCell ref="F25:H25"/>
    <mergeCell ref="I25:J25"/>
    <mergeCell ref="L25:P25"/>
    <mergeCell ref="Q25:R25"/>
    <mergeCell ref="S25:T25"/>
    <mergeCell ref="A26:E26"/>
    <mergeCell ref="F26:H26"/>
    <mergeCell ref="I26:J26"/>
    <mergeCell ref="L26:P26"/>
    <mergeCell ref="Q26:R26"/>
    <mergeCell ref="S26:T26"/>
    <mergeCell ref="A27:E27"/>
    <mergeCell ref="F27:H27"/>
    <mergeCell ref="I27:J27"/>
    <mergeCell ref="L27:P27"/>
    <mergeCell ref="Q27:R27"/>
    <mergeCell ref="S27:T27"/>
    <mergeCell ref="A28:E28"/>
    <mergeCell ref="F28:H28"/>
    <mergeCell ref="I28:J28"/>
    <mergeCell ref="A30:E30"/>
    <mergeCell ref="F30:H30"/>
    <mergeCell ref="I30:J30"/>
    <mergeCell ref="L30:O30"/>
    <mergeCell ref="Q30:T30"/>
    <mergeCell ref="A32:T32"/>
    <mergeCell ref="G34:I34"/>
    <mergeCell ref="J34:L34"/>
    <mergeCell ref="A35:F35"/>
    <mergeCell ref="G35:I35"/>
    <mergeCell ref="J35:L35"/>
    <mergeCell ref="N35:R35"/>
    <mergeCell ref="S35:T35"/>
    <mergeCell ref="A36:F36"/>
    <mergeCell ref="G36:I36"/>
    <mergeCell ref="J36:L36"/>
    <mergeCell ref="N37:P37"/>
    <mergeCell ref="A38:T38"/>
    <mergeCell ref="A39:C41"/>
    <mergeCell ref="D39:E41"/>
    <mergeCell ref="F39:G41"/>
    <mergeCell ref="H39:J41"/>
    <mergeCell ref="K39:L40"/>
    <mergeCell ref="M39:R40"/>
    <mergeCell ref="S39:T41"/>
    <mergeCell ref="U39:V41"/>
    <mergeCell ref="K41:L41"/>
    <mergeCell ref="M41:O41"/>
    <mergeCell ref="P41:R41"/>
    <mergeCell ref="A42:C42"/>
    <mergeCell ref="D42:E42"/>
    <mergeCell ref="F42:G42"/>
    <mergeCell ref="H42:J42"/>
    <mergeCell ref="K42:L42"/>
    <mergeCell ref="M42:O42"/>
    <mergeCell ref="P42:R42"/>
    <mergeCell ref="S42:T42"/>
    <mergeCell ref="U42:V42"/>
    <mergeCell ref="A43:C43"/>
    <mergeCell ref="D43:E43"/>
    <mergeCell ref="F43:G43"/>
    <mergeCell ref="H43:J43"/>
    <mergeCell ref="K43:L43"/>
    <mergeCell ref="M43:O43"/>
    <mergeCell ref="P43:R43"/>
    <mergeCell ref="S43:T43"/>
    <mergeCell ref="U43:V43"/>
    <mergeCell ref="A44:C44"/>
    <mergeCell ref="D44:E44"/>
    <mergeCell ref="F44:G44"/>
    <mergeCell ref="H44:J44"/>
    <mergeCell ref="K44:L44"/>
    <mergeCell ref="M44:O44"/>
    <mergeCell ref="P44:R44"/>
    <mergeCell ref="S44:T44"/>
    <mergeCell ref="U44:V44"/>
    <mergeCell ref="P45:R46"/>
    <mergeCell ref="S45:T46"/>
    <mergeCell ref="A47:C49"/>
    <mergeCell ref="D47:E49"/>
    <mergeCell ref="F47:G49"/>
    <mergeCell ref="H47:J49"/>
    <mergeCell ref="K47:L49"/>
    <mergeCell ref="M47:N49"/>
    <mergeCell ref="P47:T53"/>
    <mergeCell ref="A50:C50"/>
    <mergeCell ref="D50:E50"/>
    <mergeCell ref="F50:G50"/>
    <mergeCell ref="H50:J50"/>
    <mergeCell ref="K50:L50"/>
    <mergeCell ref="M50:N50"/>
    <mergeCell ref="A51:C51"/>
    <mergeCell ref="D51:E51"/>
    <mergeCell ref="F51:G51"/>
    <mergeCell ref="H51:J51"/>
    <mergeCell ref="K51:L51"/>
    <mergeCell ref="A52:C52"/>
    <mergeCell ref="D52:E52"/>
    <mergeCell ref="F52:G52"/>
    <mergeCell ref="H52:J52"/>
    <mergeCell ref="K52:L52"/>
    <mergeCell ref="A53:C53"/>
    <mergeCell ref="D53:E53"/>
    <mergeCell ref="F53:G53"/>
    <mergeCell ref="H53:J53"/>
    <mergeCell ref="K53:L53"/>
    <mergeCell ref="A54:C54"/>
    <mergeCell ref="D54:E54"/>
    <mergeCell ref="F54:G54"/>
    <mergeCell ref="H54:J54"/>
    <mergeCell ref="K54:L54"/>
    <mergeCell ref="A56:K56"/>
    <mergeCell ref="L56:T56"/>
    <mergeCell ref="A57:P57"/>
    <mergeCell ref="A58:L60"/>
    <mergeCell ref="M59:O60"/>
    <mergeCell ref="P59:R60"/>
    <mergeCell ref="S59:T60"/>
    <mergeCell ref="A61:C61"/>
    <mergeCell ref="D61:E61"/>
    <mergeCell ref="F61:G61"/>
    <mergeCell ref="H61:J61"/>
    <mergeCell ref="K61:L61"/>
    <mergeCell ref="M61:O61"/>
    <mergeCell ref="P61:R61"/>
    <mergeCell ref="S61:T61"/>
    <mergeCell ref="A62:C62"/>
    <mergeCell ref="D62:E62"/>
    <mergeCell ref="F62:G62"/>
    <mergeCell ref="H62:J62"/>
    <mergeCell ref="K62:L62"/>
    <mergeCell ref="M62:O62"/>
    <mergeCell ref="P62:R62"/>
    <mergeCell ref="S62:T62"/>
    <mergeCell ref="A63:C63"/>
    <mergeCell ref="D63:E63"/>
    <mergeCell ref="F63:G63"/>
    <mergeCell ref="H63:J63"/>
    <mergeCell ref="K63:L63"/>
    <mergeCell ref="M63:O63"/>
    <mergeCell ref="P63:R63"/>
    <mergeCell ref="S63:T63"/>
    <mergeCell ref="A64:C64"/>
    <mergeCell ref="D64:E64"/>
    <mergeCell ref="F64:G64"/>
    <mergeCell ref="H64:J64"/>
    <mergeCell ref="K64:L64"/>
    <mergeCell ref="M64:O64"/>
    <mergeCell ref="P64:R64"/>
    <mergeCell ref="S64:T64"/>
    <mergeCell ref="A65:C65"/>
    <mergeCell ref="D65:E65"/>
    <mergeCell ref="F65:G65"/>
    <mergeCell ref="H65:J65"/>
    <mergeCell ref="K65:L65"/>
    <mergeCell ref="M65:O65"/>
    <mergeCell ref="P65:R65"/>
    <mergeCell ref="S65:T65"/>
    <mergeCell ref="X65:Y65"/>
    <mergeCell ref="A66:C66"/>
    <mergeCell ref="D66:E66"/>
    <mergeCell ref="F66:G66"/>
    <mergeCell ref="H66:J66"/>
    <mergeCell ref="K66:L66"/>
    <mergeCell ref="M66:O66"/>
    <mergeCell ref="P66:R66"/>
    <mergeCell ref="S66:T66"/>
    <mergeCell ref="A67:C67"/>
    <mergeCell ref="D67:E67"/>
    <mergeCell ref="F67:G67"/>
    <mergeCell ref="H67:J67"/>
    <mergeCell ref="K67:L67"/>
    <mergeCell ref="M67:O67"/>
    <mergeCell ref="P67:R67"/>
    <mergeCell ref="S67:T67"/>
    <mergeCell ref="A68:K68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O82:P82"/>
    <mergeCell ref="T82:V83"/>
    <mergeCell ref="M83:N83"/>
    <mergeCell ref="M84:N84"/>
    <mergeCell ref="M85:N85"/>
    <mergeCell ref="M86:N86"/>
    <mergeCell ref="A93:K93"/>
    <mergeCell ref="L93:N93"/>
    <mergeCell ref="A94:K94"/>
    <mergeCell ref="L94:N94"/>
    <mergeCell ref="A95:K95"/>
    <mergeCell ref="L95:N95"/>
    <mergeCell ref="A96:K96"/>
    <mergeCell ref="L96:N96"/>
    <mergeCell ref="A100:B101"/>
    <mergeCell ref="C100:D101"/>
    <mergeCell ref="A110:K110"/>
    <mergeCell ref="L110:T110"/>
  </mergeCells>
  <conditionalFormatting sqref="S21:T21">
    <cfRule type="cellIs" priority="15" dxfId="57" operator="notBetween" stopIfTrue="1">
      <formula>600</formula>
      <formula>700</formula>
    </cfRule>
  </conditionalFormatting>
  <conditionalFormatting sqref="I23:J23">
    <cfRule type="cellIs" priority="14" dxfId="57" operator="notBetween" stopIfTrue="1">
      <formula>0.45</formula>
      <formula>0.7</formula>
    </cfRule>
  </conditionalFormatting>
  <conditionalFormatting sqref="I24:J24">
    <cfRule type="cellIs" priority="13" dxfId="57" operator="notBetween" stopIfTrue="1">
      <formula>75</formula>
      <formula>300</formula>
    </cfRule>
  </conditionalFormatting>
  <conditionalFormatting sqref="I25:J26">
    <cfRule type="cellIs" priority="12" dxfId="57" operator="notBetween" stopIfTrue="1">
      <formula>460</formula>
      <formula>800</formula>
    </cfRule>
  </conditionalFormatting>
  <conditionalFormatting sqref="I27:J27">
    <cfRule type="cellIs" priority="11" dxfId="57" operator="notBetween" stopIfTrue="1">
      <formula>11.6</formula>
      <formula>12.2</formula>
    </cfRule>
  </conditionalFormatting>
  <conditionalFormatting sqref="I28:J28">
    <cfRule type="cellIs" priority="10" dxfId="57" operator="notBetween" stopIfTrue="1">
      <formula>4.8</formula>
      <formula>5.2</formula>
    </cfRule>
  </conditionalFormatting>
  <conditionalFormatting sqref="AD15:AE15 S23:T23">
    <cfRule type="cellIs" priority="9" dxfId="57" operator="notBetween" stopIfTrue="1">
      <formula>45</formula>
      <formula>55</formula>
    </cfRule>
  </conditionalFormatting>
  <conditionalFormatting sqref="AD17:AE17 S25:T25">
    <cfRule type="cellIs" priority="8" dxfId="57" operator="notBetween" stopIfTrue="1">
      <formula>10</formula>
      <formula>55</formula>
    </cfRule>
  </conditionalFormatting>
  <conditionalFormatting sqref="I22:J22 AD18:AE18 AD21:AE21 S26:T26">
    <cfRule type="cellIs" priority="7" dxfId="57" operator="notBetween" stopIfTrue="1">
      <formula>50</formula>
      <formula>60</formula>
    </cfRule>
  </conditionalFormatting>
  <conditionalFormatting sqref="I21:J21 AD20:AE20">
    <cfRule type="cellIs" priority="6" dxfId="57" operator="notEqual" stopIfTrue="1">
      <formula>40</formula>
    </cfRule>
  </conditionalFormatting>
  <conditionalFormatting sqref="AD19:AE19 S27:T27">
    <cfRule type="cellIs" priority="5" dxfId="57" operator="notBetween" stopIfTrue="1">
      <formula>8</formula>
      <formula>14</formula>
    </cfRule>
  </conditionalFormatting>
  <conditionalFormatting sqref="I30:J30">
    <cfRule type="cellIs" priority="4" dxfId="57" operator="notBetween" stopIfTrue="1">
      <formula>0.8</formula>
      <formula>1</formula>
    </cfRule>
  </conditionalFormatting>
  <conditionalFormatting sqref="S24:T24">
    <cfRule type="cellIs" priority="19" dxfId="57" operator="notBetween" stopIfTrue="1">
      <formula>360</formula>
      <formula>370</formula>
    </cfRule>
  </conditionalFormatting>
  <conditionalFormatting sqref="S43:U43">
    <cfRule type="cellIs" priority="16" dxfId="2" operator="notBetween" stopIfTrue="1">
      <formula>0.101</formula>
      <formula>-0.101</formula>
    </cfRule>
    <cfRule type="cellIs" priority="17" dxfId="1" operator="between" stopIfTrue="1">
      <formula>0.07</formula>
      <formula>-0.07</formula>
    </cfRule>
    <cfRule type="cellIs" priority="18" dxfId="0" operator="between" stopIfTrue="1">
      <formula>0.101</formula>
      <formula>-0.101</formula>
    </cfRule>
  </conditionalFormatting>
  <conditionalFormatting sqref="S44:U44">
    <cfRule type="cellIs" priority="1" dxfId="2" operator="notBetween" stopIfTrue="1">
      <formula>0.151</formula>
      <formula>-0.151</formula>
    </cfRule>
    <cfRule type="cellIs" priority="2" dxfId="1" operator="between" stopIfTrue="1">
      <formula>0.07</formula>
      <formula>-0.07</formula>
    </cfRule>
    <cfRule type="cellIs" priority="3" dxfId="0" operator="between" stopIfTrue="1">
      <formula>0.151</formula>
      <formula>-0.151</formula>
    </cfRule>
  </conditionalFormatting>
  <printOptions/>
  <pageMargins left="0.19" right="0.19" top="0.25" bottom="0.2" header="0.26" footer="0.25"/>
  <pageSetup horizontalDpi="600" verticalDpi="600" orientation="portrait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4"/>
  <sheetViews>
    <sheetView showGridLines="0" zoomScalePageLayoutView="0" workbookViewId="0" topLeftCell="A1">
      <selection activeCell="Z19" sqref="Z19"/>
    </sheetView>
  </sheetViews>
  <sheetFormatPr defaultColWidth="9.140625" defaultRowHeight="15"/>
  <cols>
    <col min="1" max="2" width="5.00390625" style="2" customWidth="1"/>
    <col min="3" max="3" width="2.28125" style="2" customWidth="1"/>
    <col min="4" max="9" width="5.00390625" style="2" customWidth="1"/>
    <col min="10" max="10" width="3.28125" style="2" customWidth="1"/>
    <col min="11" max="15" width="5.00390625" style="2" customWidth="1"/>
    <col min="16" max="16" width="3.7109375" style="2" customWidth="1"/>
    <col min="17" max="19" width="5.00390625" style="2" customWidth="1"/>
    <col min="20" max="20" width="3.421875" style="2" customWidth="1"/>
    <col min="21" max="22" width="4.7109375" style="2" customWidth="1"/>
    <col min="23" max="16384" width="9.140625" style="2" customWidth="1"/>
  </cols>
  <sheetData>
    <row r="1" spans="15:20" ht="12.75">
      <c r="O1" s="3"/>
      <c r="P1" s="3"/>
      <c r="Q1" s="3"/>
      <c r="R1" s="3"/>
      <c r="S1" s="3"/>
      <c r="T1" s="3"/>
    </row>
    <row r="2" spans="1:7" s="57" customFormat="1" ht="12.75" customHeight="1">
      <c r="A2" s="210" t="s">
        <v>51</v>
      </c>
      <c r="B2" s="210"/>
      <c r="C2" s="210"/>
      <c r="D2" s="210"/>
      <c r="E2" s="210"/>
      <c r="F2" s="210"/>
      <c r="G2" s="210"/>
    </row>
    <row r="3" spans="1:16" s="57" customFormat="1" ht="15.75">
      <c r="A3" s="210"/>
      <c r="B3" s="210"/>
      <c r="C3" s="210"/>
      <c r="D3" s="210"/>
      <c r="E3" s="210"/>
      <c r="F3" s="210"/>
      <c r="G3" s="210"/>
      <c r="K3" s="213" t="s">
        <v>71</v>
      </c>
      <c r="L3" s="212"/>
      <c r="M3" s="212"/>
      <c r="N3" s="212"/>
      <c r="O3" s="212"/>
      <c r="P3" s="212"/>
    </row>
    <row r="4" spans="1:16" s="57" customFormat="1" ht="15.75">
      <c r="A4" s="210"/>
      <c r="B4" s="210"/>
      <c r="C4" s="210"/>
      <c r="D4" s="210"/>
      <c r="E4" s="210"/>
      <c r="F4" s="210"/>
      <c r="G4" s="210"/>
      <c r="K4" s="213" t="s">
        <v>117</v>
      </c>
      <c r="L4" s="212"/>
      <c r="M4" s="212"/>
      <c r="N4" s="212"/>
      <c r="O4" s="212"/>
      <c r="P4" s="212"/>
    </row>
    <row r="5" s="57" customFormat="1" ht="15.75">
      <c r="E5" s="58"/>
    </row>
    <row r="6" ht="12.75">
      <c r="E6" s="17"/>
    </row>
    <row r="7" ht="12.75" customHeight="1"/>
    <row r="8" spans="1:21" ht="13.5" customHeight="1">
      <c r="A8" s="207" t="s">
        <v>76</v>
      </c>
      <c r="B8" s="208"/>
      <c r="C8" s="209"/>
      <c r="D8" s="177" t="s">
        <v>147</v>
      </c>
      <c r="E8" s="204"/>
      <c r="F8" s="204"/>
      <c r="G8" s="204"/>
      <c r="H8" s="204"/>
      <c r="I8" s="204"/>
      <c r="J8" s="178"/>
      <c r="L8" s="174" t="s">
        <v>1</v>
      </c>
      <c r="M8" s="175"/>
      <c r="N8" s="175"/>
      <c r="O8" s="175"/>
      <c r="P8" s="176"/>
      <c r="Q8" s="119" t="s">
        <v>177</v>
      </c>
      <c r="R8" s="129"/>
      <c r="S8" s="129"/>
      <c r="T8" s="120"/>
      <c r="U8" s="20"/>
    </row>
    <row r="9" spans="1:21" ht="13.5" customHeight="1">
      <c r="A9" s="207" t="s">
        <v>2</v>
      </c>
      <c r="B9" s="208"/>
      <c r="C9" s="209"/>
      <c r="D9" s="177" t="s">
        <v>72</v>
      </c>
      <c r="E9" s="204"/>
      <c r="F9" s="204"/>
      <c r="G9" s="204"/>
      <c r="H9" s="204"/>
      <c r="I9" s="204"/>
      <c r="J9" s="178"/>
      <c r="L9" s="174" t="s">
        <v>3</v>
      </c>
      <c r="M9" s="175"/>
      <c r="N9" s="175"/>
      <c r="O9" s="175"/>
      <c r="P9" s="176"/>
      <c r="Q9" s="206">
        <v>43613</v>
      </c>
      <c r="R9" s="129"/>
      <c r="S9" s="129"/>
      <c r="T9" s="120"/>
      <c r="U9" s="20"/>
    </row>
    <row r="10" spans="1:21" ht="13.5" customHeight="1">
      <c r="A10" s="207" t="s">
        <v>4</v>
      </c>
      <c r="B10" s="208"/>
      <c r="C10" s="209"/>
      <c r="D10" s="177" t="s">
        <v>73</v>
      </c>
      <c r="E10" s="204"/>
      <c r="F10" s="204"/>
      <c r="G10" s="204"/>
      <c r="H10" s="204"/>
      <c r="I10" s="204"/>
      <c r="J10" s="178"/>
      <c r="L10" s="182" t="s">
        <v>78</v>
      </c>
      <c r="M10" s="183"/>
      <c r="N10" s="183"/>
      <c r="O10" s="183"/>
      <c r="P10" s="184"/>
      <c r="Q10" s="119" t="s">
        <v>178</v>
      </c>
      <c r="R10" s="129"/>
      <c r="S10" s="129"/>
      <c r="T10" s="120"/>
      <c r="U10" s="20"/>
    </row>
    <row r="11" ht="13.5" customHeight="1"/>
    <row r="12" spans="1:22" ht="13.5" customHeight="1">
      <c r="A12" s="199" t="s">
        <v>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1"/>
      <c r="V12" s="21"/>
    </row>
    <row r="13" spans="1:20" s="21" customFormat="1" ht="13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2" ht="13.5" customHeight="1">
      <c r="A14" s="174" t="s">
        <v>6</v>
      </c>
      <c r="B14" s="175"/>
      <c r="C14" s="175"/>
      <c r="D14" s="175"/>
      <c r="E14" s="176"/>
      <c r="F14" s="214" t="s">
        <v>173</v>
      </c>
      <c r="G14" s="214"/>
      <c r="H14" s="214"/>
      <c r="I14" s="214"/>
      <c r="J14" s="214"/>
      <c r="L14" s="169" t="s">
        <v>7</v>
      </c>
      <c r="M14" s="169"/>
      <c r="N14" s="169"/>
      <c r="O14" s="169"/>
      <c r="P14" s="169"/>
      <c r="Q14" s="169"/>
      <c r="R14" s="119" t="s">
        <v>168</v>
      </c>
      <c r="S14" s="129"/>
      <c r="T14" s="120"/>
      <c r="U14" s="22"/>
      <c r="V14" s="22"/>
    </row>
    <row r="15" spans="1:21" ht="13.5" customHeight="1">
      <c r="A15" s="174" t="s">
        <v>8</v>
      </c>
      <c r="B15" s="175"/>
      <c r="C15" s="175"/>
      <c r="D15" s="175"/>
      <c r="E15" s="176"/>
      <c r="F15" s="214" t="s">
        <v>174</v>
      </c>
      <c r="G15" s="214"/>
      <c r="H15" s="214"/>
      <c r="I15" s="214"/>
      <c r="J15" s="214"/>
      <c r="L15" s="169" t="s">
        <v>9</v>
      </c>
      <c r="M15" s="169"/>
      <c r="N15" s="169"/>
      <c r="O15" s="169"/>
      <c r="P15" s="169"/>
      <c r="Q15" s="169"/>
      <c r="R15" s="130">
        <v>8.04</v>
      </c>
      <c r="S15" s="164"/>
      <c r="T15" s="131"/>
      <c r="U15" s="20"/>
    </row>
    <row r="16" spans="1:21" ht="13.5" customHeight="1">
      <c r="A16" s="174" t="s">
        <v>10</v>
      </c>
      <c r="B16" s="175"/>
      <c r="C16" s="175"/>
      <c r="D16" s="175"/>
      <c r="E16" s="176"/>
      <c r="F16" s="214" t="s">
        <v>46</v>
      </c>
      <c r="G16" s="214"/>
      <c r="H16" s="214"/>
      <c r="I16" s="214"/>
      <c r="J16" s="214"/>
      <c r="L16" s="169" t="s">
        <v>11</v>
      </c>
      <c r="M16" s="169"/>
      <c r="N16" s="169"/>
      <c r="O16" s="169"/>
      <c r="P16" s="169"/>
      <c r="Q16" s="169"/>
      <c r="R16" s="201">
        <v>44281</v>
      </c>
      <c r="S16" s="202"/>
      <c r="T16" s="203"/>
      <c r="U16" s="20"/>
    </row>
    <row r="17" spans="1:21" ht="13.5" customHeight="1">
      <c r="A17" s="174" t="s">
        <v>8</v>
      </c>
      <c r="B17" s="175"/>
      <c r="C17" s="175"/>
      <c r="D17" s="175"/>
      <c r="E17" s="176"/>
      <c r="F17" s="214" t="s">
        <v>166</v>
      </c>
      <c r="G17" s="214"/>
      <c r="H17" s="214"/>
      <c r="I17" s="214"/>
      <c r="J17" s="214"/>
      <c r="L17" s="169" t="s">
        <v>12</v>
      </c>
      <c r="M17" s="169"/>
      <c r="N17" s="169"/>
      <c r="O17" s="169"/>
      <c r="P17" s="169"/>
      <c r="Q17" s="169"/>
      <c r="R17" s="119">
        <v>1625</v>
      </c>
      <c r="S17" s="129"/>
      <c r="T17" s="120"/>
      <c r="U17" s="20"/>
    </row>
    <row r="18" spans="18:21" ht="13.5" customHeight="1">
      <c r="R18" s="24"/>
      <c r="S18" s="24"/>
      <c r="T18" s="24"/>
      <c r="U18" s="24"/>
    </row>
    <row r="19" spans="1:21" ht="13.5" customHeight="1">
      <c r="A19" s="199" t="s">
        <v>13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1"/>
    </row>
    <row r="20" spans="1:2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21"/>
    </row>
    <row r="21" spans="1:27" ht="13.5" customHeight="1">
      <c r="A21" s="163" t="str">
        <f>"SO2 Offset ("&amp;$F$30&amp;")"</f>
        <v>SO2 Offset (ppb)</v>
      </c>
      <c r="B21" s="163"/>
      <c r="C21" s="163"/>
      <c r="D21" s="163"/>
      <c r="E21" s="163"/>
      <c r="F21" s="163"/>
      <c r="G21" s="215">
        <v>0.2839</v>
      </c>
      <c r="H21" s="21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W21" s="216"/>
      <c r="X21" s="216"/>
      <c r="Y21" s="216"/>
      <c r="Z21" s="216"/>
      <c r="AA21" s="216"/>
    </row>
    <row r="22" spans="1:27" ht="13.5" customHeight="1">
      <c r="A22" s="169" t="s">
        <v>26</v>
      </c>
      <c r="B22" s="169"/>
      <c r="C22" s="169"/>
      <c r="D22" s="169"/>
      <c r="E22" s="169"/>
      <c r="F22" s="179" t="s">
        <v>59</v>
      </c>
      <c r="G22" s="180"/>
      <c r="H22" s="181"/>
      <c r="I22" s="193">
        <v>8</v>
      </c>
      <c r="J22" s="194"/>
      <c r="L22" s="174" t="s">
        <v>20</v>
      </c>
      <c r="M22" s="175"/>
      <c r="N22" s="175"/>
      <c r="O22" s="175"/>
      <c r="P22" s="176"/>
      <c r="Q22" s="186" t="s">
        <v>56</v>
      </c>
      <c r="R22" s="186"/>
      <c r="S22" s="172">
        <v>2.302</v>
      </c>
      <c r="T22" s="173"/>
      <c r="U22" s="20"/>
      <c r="W22" s="216"/>
      <c r="X22" s="216"/>
      <c r="Y22" s="216"/>
      <c r="Z22" s="216"/>
      <c r="AA22" s="216"/>
    </row>
    <row r="23" spans="1:27" ht="13.5" customHeight="1">
      <c r="A23" s="169" t="s">
        <v>61</v>
      </c>
      <c r="B23" s="169"/>
      <c r="C23" s="169"/>
      <c r="D23" s="169"/>
      <c r="E23" s="169"/>
      <c r="F23" s="179">
        <v>50</v>
      </c>
      <c r="G23" s="180"/>
      <c r="H23" s="181"/>
      <c r="I23" s="193">
        <v>50</v>
      </c>
      <c r="J23" s="194"/>
      <c r="L23" s="169" t="s">
        <v>107</v>
      </c>
      <c r="M23" s="169"/>
      <c r="N23" s="169"/>
      <c r="O23" s="169"/>
      <c r="P23" s="169"/>
      <c r="Q23" s="217" t="s">
        <v>58</v>
      </c>
      <c r="R23" s="186"/>
      <c r="S23" s="127">
        <v>12.1</v>
      </c>
      <c r="T23" s="128"/>
      <c r="U23" s="20"/>
      <c r="W23" s="216"/>
      <c r="X23" s="216"/>
      <c r="Y23" s="216"/>
      <c r="Z23" s="216"/>
      <c r="AA23" s="216"/>
    </row>
    <row r="24" spans="1:27" ht="13.5" customHeight="1">
      <c r="A24" s="169" t="s">
        <v>63</v>
      </c>
      <c r="B24" s="169"/>
      <c r="C24" s="169"/>
      <c r="D24" s="169"/>
      <c r="E24" s="169"/>
      <c r="F24" s="179">
        <v>80</v>
      </c>
      <c r="G24" s="180"/>
      <c r="H24" s="181"/>
      <c r="I24" s="193">
        <v>80</v>
      </c>
      <c r="J24" s="194"/>
      <c r="L24" s="169" t="s">
        <v>24</v>
      </c>
      <c r="M24" s="169"/>
      <c r="N24" s="169"/>
      <c r="O24" s="169"/>
      <c r="P24" s="169"/>
      <c r="Q24" s="191" t="s">
        <v>60</v>
      </c>
      <c r="R24" s="191"/>
      <c r="S24" s="127">
        <v>5.1</v>
      </c>
      <c r="T24" s="128"/>
      <c r="U24" s="20"/>
      <c r="W24" s="216"/>
      <c r="X24" s="216"/>
      <c r="Y24" s="216"/>
      <c r="Z24" s="216"/>
      <c r="AA24" s="216"/>
    </row>
    <row r="25" spans="1:27" ht="13.5" customHeight="1">
      <c r="A25" s="169" t="s">
        <v>66</v>
      </c>
      <c r="B25" s="169"/>
      <c r="C25" s="169"/>
      <c r="D25" s="169"/>
      <c r="E25" s="169"/>
      <c r="F25" s="218" t="s">
        <v>67</v>
      </c>
      <c r="G25" s="219"/>
      <c r="H25" s="220"/>
      <c r="I25" s="193">
        <v>58</v>
      </c>
      <c r="J25" s="194"/>
      <c r="L25" s="169" t="s">
        <v>42</v>
      </c>
      <c r="M25" s="169"/>
      <c r="N25" s="169"/>
      <c r="O25" s="169"/>
      <c r="P25" s="169"/>
      <c r="Q25" s="217" t="s">
        <v>62</v>
      </c>
      <c r="R25" s="186"/>
      <c r="S25" s="193">
        <v>707</v>
      </c>
      <c r="T25" s="194"/>
      <c r="U25" s="20"/>
      <c r="W25" s="216"/>
      <c r="X25" s="216"/>
      <c r="Y25" s="216"/>
      <c r="Z25" s="216"/>
      <c r="AA25" s="216"/>
    </row>
    <row r="26" spans="1:27" ht="13.5" customHeight="1">
      <c r="A26" s="169" t="s">
        <v>68</v>
      </c>
      <c r="B26" s="169"/>
      <c r="C26" s="169"/>
      <c r="D26" s="169"/>
      <c r="E26" s="169"/>
      <c r="F26" s="179" t="s">
        <v>108</v>
      </c>
      <c r="G26" s="180"/>
      <c r="H26" s="181"/>
      <c r="I26" s="193">
        <v>58</v>
      </c>
      <c r="J26" s="194"/>
      <c r="L26" s="169" t="s">
        <v>64</v>
      </c>
      <c r="M26" s="169"/>
      <c r="N26" s="169"/>
      <c r="O26" s="169"/>
      <c r="P26" s="169"/>
      <c r="Q26" s="217" t="s">
        <v>65</v>
      </c>
      <c r="R26" s="186"/>
      <c r="S26" s="130">
        <v>35.13</v>
      </c>
      <c r="T26" s="131"/>
      <c r="U26" s="20"/>
      <c r="W26" s="216"/>
      <c r="X26" s="216"/>
      <c r="Y26" s="216"/>
      <c r="Z26" s="216"/>
      <c r="AA26" s="216"/>
    </row>
    <row r="27" spans="1:27" ht="13.5" customHeight="1">
      <c r="A27" s="169" t="s">
        <v>69</v>
      </c>
      <c r="B27" s="169"/>
      <c r="C27" s="169"/>
      <c r="D27" s="169"/>
      <c r="E27" s="169"/>
      <c r="F27" s="179" t="s">
        <v>70</v>
      </c>
      <c r="G27" s="180"/>
      <c r="H27" s="181"/>
      <c r="I27" s="119">
        <v>83</v>
      </c>
      <c r="J27" s="120"/>
      <c r="L27" s="169" t="s">
        <v>30</v>
      </c>
      <c r="M27" s="169"/>
      <c r="N27" s="169"/>
      <c r="O27" s="169"/>
      <c r="P27" s="169"/>
      <c r="Q27" s="119" t="s">
        <v>182</v>
      </c>
      <c r="R27" s="129"/>
      <c r="S27" s="195"/>
      <c r="T27" s="196"/>
      <c r="W27" s="216"/>
      <c r="X27" s="216"/>
      <c r="Y27" s="216"/>
      <c r="Z27" s="216"/>
      <c r="AA27" s="216"/>
    </row>
    <row r="28" spans="1:27" ht="13.5" customHeight="1">
      <c r="A28" s="169" t="s">
        <v>14</v>
      </c>
      <c r="B28" s="169"/>
      <c r="C28" s="169"/>
      <c r="D28" s="169"/>
      <c r="E28" s="169"/>
      <c r="F28" s="179" t="s">
        <v>52</v>
      </c>
      <c r="G28" s="180"/>
      <c r="H28" s="181"/>
      <c r="I28" s="130">
        <v>0.58</v>
      </c>
      <c r="J28" s="131"/>
      <c r="L28" s="169" t="s">
        <v>16</v>
      </c>
      <c r="M28" s="169"/>
      <c r="N28" s="169"/>
      <c r="O28" s="169"/>
      <c r="P28" s="169"/>
      <c r="Q28" s="221" t="s">
        <v>53</v>
      </c>
      <c r="R28" s="222"/>
      <c r="S28" s="127">
        <v>50</v>
      </c>
      <c r="T28" s="128"/>
      <c r="W28" s="60"/>
      <c r="X28" s="60"/>
      <c r="Y28" s="60"/>
      <c r="Z28" s="60"/>
      <c r="AA28" s="60"/>
    </row>
    <row r="29" spans="1:20" ht="13.5" customHeight="1">
      <c r="A29" s="174" t="s">
        <v>17</v>
      </c>
      <c r="B29" s="175"/>
      <c r="C29" s="175"/>
      <c r="D29" s="175"/>
      <c r="E29" s="176"/>
      <c r="F29" s="179" t="s">
        <v>54</v>
      </c>
      <c r="G29" s="180"/>
      <c r="H29" s="181"/>
      <c r="I29" s="127">
        <v>676.3</v>
      </c>
      <c r="J29" s="128"/>
      <c r="L29" s="169" t="s">
        <v>21</v>
      </c>
      <c r="M29" s="169"/>
      <c r="N29" s="169"/>
      <c r="O29" s="169"/>
      <c r="P29" s="169"/>
      <c r="Q29" s="186" t="s">
        <v>55</v>
      </c>
      <c r="R29" s="186"/>
      <c r="S29" s="127">
        <v>33</v>
      </c>
      <c r="T29" s="128"/>
    </row>
    <row r="30" spans="1:20" ht="13.5" customHeight="1">
      <c r="A30" s="169" t="s">
        <v>31</v>
      </c>
      <c r="B30" s="169"/>
      <c r="C30" s="169"/>
      <c r="D30" s="169"/>
      <c r="E30" s="13">
        <v>5</v>
      </c>
      <c r="F30" s="170" t="str">
        <f>INDEX({"ng/m?","μg/m³","mg/m?","ppt","ppb","ppm","       "},E30)</f>
        <v>ppb</v>
      </c>
      <c r="G30" s="170"/>
      <c r="H30" s="170"/>
      <c r="I30" s="170"/>
      <c r="J30" s="170"/>
      <c r="L30" s="169" t="s">
        <v>40</v>
      </c>
      <c r="M30" s="169"/>
      <c r="N30" s="169"/>
      <c r="O30" s="169"/>
      <c r="P30" s="169"/>
      <c r="Q30" s="191" t="s">
        <v>57</v>
      </c>
      <c r="R30" s="191"/>
      <c r="S30" s="119">
        <v>12.4</v>
      </c>
      <c r="T30" s="120"/>
    </row>
    <row r="31" spans="1:20" ht="13.5" customHeight="1">
      <c r="A31" s="20"/>
      <c r="B31" s="20"/>
      <c r="C31" s="20"/>
      <c r="D31" s="20"/>
      <c r="E31" s="20"/>
      <c r="F31" s="26"/>
      <c r="G31" s="26"/>
      <c r="H31" s="26"/>
      <c r="I31" s="26"/>
      <c r="J31" s="26"/>
      <c r="L31" s="20"/>
      <c r="M31" s="20"/>
      <c r="N31" s="20"/>
      <c r="O31" s="20"/>
      <c r="P31" s="20"/>
      <c r="Q31" s="20"/>
      <c r="R31" s="26"/>
      <c r="S31" s="26"/>
      <c r="T31" s="26"/>
    </row>
    <row r="32" spans="1:21" ht="13.5" customHeight="1">
      <c r="A32" s="171" t="s">
        <v>79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21"/>
    </row>
    <row r="33" spans="2:21" ht="13.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0" ht="13.5" customHeight="1">
      <c r="A34" s="165" t="s">
        <v>80</v>
      </c>
      <c r="B34" s="166"/>
      <c r="C34" s="166"/>
      <c r="D34" s="166"/>
      <c r="E34" s="166"/>
      <c r="F34" s="167"/>
      <c r="G34" s="223">
        <v>3.9032</v>
      </c>
      <c r="H34" s="223"/>
      <c r="J34" s="224" t="s">
        <v>95</v>
      </c>
      <c r="K34" s="225"/>
      <c r="L34" s="226"/>
      <c r="M34" s="11" t="s">
        <v>179</v>
      </c>
      <c r="O34" s="227" t="str">
        <f>"Full Scale ("&amp;F30&amp;")"</f>
        <v>Full Scale (ppb)</v>
      </c>
      <c r="P34" s="227"/>
      <c r="Q34" s="227"/>
      <c r="R34" s="227"/>
      <c r="S34" s="177">
        <v>100</v>
      </c>
      <c r="T34" s="178"/>
    </row>
    <row r="35" spans="1:23" ht="13.5" customHeight="1">
      <c r="A35" s="90"/>
      <c r="B35" s="90"/>
      <c r="C35" s="90"/>
      <c r="D35" s="90"/>
      <c r="E35" s="90"/>
      <c r="F35" s="90"/>
      <c r="G35" s="228"/>
      <c r="H35" s="228"/>
      <c r="N35" s="61"/>
      <c r="W35" s="61"/>
    </row>
    <row r="36" spans="1:20" ht="13.5" customHeight="1">
      <c r="A36" s="165" t="s">
        <v>160</v>
      </c>
      <c r="B36" s="258"/>
      <c r="C36" s="258"/>
      <c r="D36" s="258"/>
      <c r="E36" s="258"/>
      <c r="F36" s="259"/>
      <c r="G36" s="260">
        <v>100</v>
      </c>
      <c r="H36" s="261"/>
      <c r="I36" s="60" t="s">
        <v>161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 ht="13.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22"/>
    </row>
    <row r="38" spans="1:20" ht="13.5" customHeight="1">
      <c r="A38" s="229" t="s">
        <v>81</v>
      </c>
      <c r="B38" s="230"/>
      <c r="C38" s="231"/>
      <c r="D38" s="229" t="s">
        <v>170</v>
      </c>
      <c r="E38" s="230"/>
      <c r="F38" s="231"/>
      <c r="G38" s="229" t="s">
        <v>171</v>
      </c>
      <c r="H38" s="231"/>
      <c r="I38" s="229" t="str">
        <f>"Calculated 
("&amp;$F$30&amp;")"</f>
        <v>Calculated 
(ppb)</v>
      </c>
      <c r="J38" s="230"/>
      <c r="K38" s="231"/>
      <c r="L38" s="229" t="str">
        <f>"Expected 
("&amp;$F$30&amp;")"</f>
        <v>Expected 
(ppb)</v>
      </c>
      <c r="M38" s="230"/>
      <c r="N38" s="231"/>
      <c r="O38" s="229" t="str">
        <f>"Measured SO2 
("&amp;$F$30&amp;")"</f>
        <v>Measured SO2 
(ppb)</v>
      </c>
      <c r="P38" s="230"/>
      <c r="Q38" s="231"/>
      <c r="R38" s="235" t="s">
        <v>33</v>
      </c>
      <c r="S38" s="236"/>
      <c r="T38" s="237"/>
    </row>
    <row r="39" spans="1:20" ht="13.5" customHeight="1">
      <c r="A39" s="232"/>
      <c r="B39" s="233"/>
      <c r="C39" s="234"/>
      <c r="D39" s="232"/>
      <c r="E39" s="233"/>
      <c r="F39" s="234"/>
      <c r="G39" s="232"/>
      <c r="H39" s="234"/>
      <c r="I39" s="232"/>
      <c r="J39" s="233"/>
      <c r="K39" s="234"/>
      <c r="L39" s="232"/>
      <c r="M39" s="233"/>
      <c r="N39" s="234"/>
      <c r="O39" s="232"/>
      <c r="P39" s="233"/>
      <c r="Q39" s="234"/>
      <c r="R39" s="238" t="s">
        <v>34</v>
      </c>
      <c r="S39" s="168"/>
      <c r="T39" s="239"/>
    </row>
    <row r="40" spans="1:20" ht="13.5" customHeight="1">
      <c r="A40" s="165" t="s">
        <v>35</v>
      </c>
      <c r="B40" s="166"/>
      <c r="C40" s="167"/>
      <c r="D40" s="119">
        <v>7.75</v>
      </c>
      <c r="E40" s="129"/>
      <c r="F40" s="120"/>
      <c r="G40" s="243">
        <v>0</v>
      </c>
      <c r="H40" s="244"/>
      <c r="I40" s="245">
        <v>0</v>
      </c>
      <c r="J40" s="246"/>
      <c r="K40" s="247"/>
      <c r="L40" s="245">
        <v>0</v>
      </c>
      <c r="M40" s="246"/>
      <c r="N40" s="247"/>
      <c r="O40" s="119">
        <v>-0.38</v>
      </c>
      <c r="P40" s="129"/>
      <c r="Q40" s="120"/>
      <c r="R40" s="249"/>
      <c r="S40" s="250"/>
      <c r="T40" s="251"/>
    </row>
    <row r="41" spans="1:21" ht="13.5" customHeight="1">
      <c r="A41" s="165">
        <v>52</v>
      </c>
      <c r="B41" s="166"/>
      <c r="C41" s="167"/>
      <c r="D41" s="119">
        <v>5.71</v>
      </c>
      <c r="E41" s="129"/>
      <c r="F41" s="120"/>
      <c r="G41" s="119">
        <v>0.0388</v>
      </c>
      <c r="H41" s="120"/>
      <c r="I41" s="243" t="str">
        <f>TEXT(G41*$R$15*INDEX({286000,2860,2.86,1000000,1000,1,0},$E$30)/(D41+G41),INDEX({"0","0","0.000","0","0","0.000","0"},$E$30))</f>
        <v>54</v>
      </c>
      <c r="J41" s="252"/>
      <c r="K41" s="244"/>
      <c r="L41" s="154">
        <v>52</v>
      </c>
      <c r="M41" s="159"/>
      <c r="N41" s="155"/>
      <c r="O41" s="130">
        <v>52.19</v>
      </c>
      <c r="P41" s="164"/>
      <c r="Q41" s="131"/>
      <c r="R41" s="240">
        <f>(O41-I41)/I41</f>
        <v>-0.03351851851851856</v>
      </c>
      <c r="S41" s="241"/>
      <c r="T41" s="242"/>
      <c r="U41" s="2" t="s">
        <v>162</v>
      </c>
    </row>
    <row r="42" spans="1:21" ht="13.5" customHeight="1">
      <c r="A42" s="118">
        <v>6</v>
      </c>
      <c r="B42" s="118"/>
      <c r="C42" s="118"/>
      <c r="D42" s="187">
        <v>7.74</v>
      </c>
      <c r="E42" s="187"/>
      <c r="F42" s="187"/>
      <c r="G42" s="187">
        <v>0.006</v>
      </c>
      <c r="H42" s="187"/>
      <c r="I42" s="153" t="str">
        <f>TEXT(G42*$R$15*INDEX({286000,2860,2.86,1000000,1000,1,0},$E$30)/(D42+G42),INDEX({"0","0","0.000","0","0","0.000","0"},$E$30))</f>
        <v>6</v>
      </c>
      <c r="J42" s="153"/>
      <c r="K42" s="153"/>
      <c r="L42" s="248">
        <v>6</v>
      </c>
      <c r="M42" s="248"/>
      <c r="N42" s="248"/>
      <c r="O42" s="119">
        <v>5.64</v>
      </c>
      <c r="P42" s="129"/>
      <c r="Q42" s="120"/>
      <c r="R42" s="240">
        <f>(O42-I42)/I42</f>
        <v>-0.06000000000000005</v>
      </c>
      <c r="S42" s="241"/>
      <c r="T42" s="242"/>
      <c r="U42" s="2" t="s">
        <v>164</v>
      </c>
    </row>
    <row r="43" spans="1:20" ht="19.5" customHeight="1">
      <c r="A43" s="253" t="s">
        <v>158</v>
      </c>
      <c r="B43" s="254"/>
      <c r="C43" s="20"/>
      <c r="D43" s="63"/>
      <c r="E43" s="26"/>
      <c r="F43" s="26"/>
      <c r="G43" s="26"/>
      <c r="H43" s="30"/>
      <c r="I43" s="30"/>
      <c r="J43" s="30"/>
      <c r="K43" s="25"/>
      <c r="L43" s="26"/>
      <c r="M43" s="64"/>
      <c r="N43" s="64"/>
      <c r="O43" s="64"/>
      <c r="P43" s="64"/>
      <c r="Q43" s="92"/>
      <c r="R43" s="92"/>
      <c r="S43" s="93"/>
      <c r="T43" s="93"/>
    </row>
    <row r="44" spans="1:20" ht="12.75" customHeight="1">
      <c r="A44" s="255" t="s">
        <v>169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92"/>
      <c r="R44" s="92"/>
      <c r="S44" s="93"/>
      <c r="T44" s="93"/>
    </row>
    <row r="45" spans="1:20" ht="13.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92"/>
      <c r="R45" s="92"/>
      <c r="S45" s="93"/>
      <c r="T45" s="93"/>
    </row>
    <row r="46" spans="1:20" ht="13.5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92"/>
      <c r="R46" s="92"/>
      <c r="S46" s="93"/>
      <c r="T46" s="93"/>
    </row>
    <row r="47" spans="1:20" ht="13.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30"/>
      <c r="R47" s="25"/>
      <c r="S47" s="25"/>
      <c r="T47" s="25"/>
    </row>
    <row r="48" spans="1:20" ht="13.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"/>
      <c r="R48" s="25"/>
      <c r="S48" s="25"/>
      <c r="T48" s="25"/>
    </row>
    <row r="49" ht="9.75" customHeight="1"/>
    <row r="50" spans="1:20" ht="30" customHeight="1">
      <c r="A50" s="94" t="s">
        <v>36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110">
        <f>Q9</f>
        <v>43613</v>
      </c>
      <c r="M50" s="111"/>
      <c r="N50" s="111"/>
      <c r="O50" s="111"/>
      <c r="P50" s="111"/>
      <c r="Q50" s="111"/>
      <c r="R50" s="111"/>
      <c r="S50" s="111"/>
      <c r="T50" s="112"/>
    </row>
    <row r="51" spans="1:20" ht="13.5" customHeight="1">
      <c r="A51" s="65"/>
      <c r="B51" s="65"/>
      <c r="C51" s="65"/>
      <c r="D51" s="65"/>
      <c r="E51" s="65"/>
      <c r="F51" s="65"/>
      <c r="G51" s="66"/>
      <c r="H51" s="66"/>
      <c r="I51" s="24"/>
      <c r="J51" s="24"/>
      <c r="K51" s="24"/>
      <c r="L51" s="24"/>
      <c r="M51" s="24"/>
      <c r="N51" s="24"/>
      <c r="O51" s="24"/>
      <c r="P51" s="24"/>
      <c r="Q51" s="37"/>
      <c r="R51" s="37"/>
      <c r="S51" s="67"/>
      <c r="T51" s="67"/>
    </row>
    <row r="52" spans="1:20" ht="20.25" customHeight="1">
      <c r="A52" s="23"/>
      <c r="B52" s="65"/>
      <c r="C52" s="65"/>
      <c r="D52" s="65"/>
      <c r="E52" s="65"/>
      <c r="F52" s="65"/>
      <c r="G52" s="66"/>
      <c r="H52" s="6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 customHeight="1">
      <c r="A53" s="27"/>
      <c r="B53" s="27"/>
      <c r="C53" s="27"/>
      <c r="D53" s="27"/>
      <c r="E53" s="27"/>
      <c r="F53" s="27"/>
      <c r="G53" s="62"/>
      <c r="H53" s="62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5"/>
      <c r="R54" s="35"/>
      <c r="S54" s="35"/>
      <c r="T54" s="33"/>
    </row>
    <row r="55" spans="1:20" ht="13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54"/>
      <c r="P55" s="54"/>
      <c r="Q55" s="19"/>
      <c r="R55" s="19"/>
      <c r="S55" s="19"/>
      <c r="T55" s="19"/>
    </row>
    <row r="56" spans="1:20" ht="13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54"/>
      <c r="P56" s="54"/>
      <c r="Q56" s="54"/>
      <c r="R56" s="92"/>
      <c r="S56" s="92"/>
      <c r="T56" s="92"/>
    </row>
    <row r="57" spans="1:20" ht="13.5" customHeight="1">
      <c r="A57" s="106"/>
      <c r="B57" s="106"/>
      <c r="C57" s="106"/>
      <c r="D57" s="97"/>
      <c r="E57" s="97"/>
      <c r="F57" s="97"/>
      <c r="G57" s="107"/>
      <c r="H57" s="107"/>
      <c r="I57" s="97"/>
      <c r="J57" s="97"/>
      <c r="K57" s="97"/>
      <c r="L57" s="97"/>
      <c r="M57" s="97"/>
      <c r="N57" s="97"/>
      <c r="O57" s="55"/>
      <c r="P57" s="55"/>
      <c r="Q57" s="54"/>
      <c r="R57" s="92"/>
      <c r="S57" s="92"/>
      <c r="T57" s="92"/>
    </row>
    <row r="58" spans="1:20" ht="13.5" customHeight="1">
      <c r="A58" s="109"/>
      <c r="B58" s="109"/>
      <c r="C58" s="109"/>
      <c r="D58" s="97"/>
      <c r="E58" s="97"/>
      <c r="F58" s="97"/>
      <c r="G58" s="107"/>
      <c r="H58" s="107"/>
      <c r="I58" s="107"/>
      <c r="J58" s="107"/>
      <c r="K58" s="107"/>
      <c r="L58" s="198"/>
      <c r="M58" s="198"/>
      <c r="N58" s="198"/>
      <c r="O58" s="55"/>
      <c r="P58" s="55"/>
      <c r="Q58" s="55"/>
      <c r="R58" s="104"/>
      <c r="S58" s="104"/>
      <c r="T58" s="104"/>
    </row>
    <row r="59" spans="1:20" ht="13.5" customHeight="1">
      <c r="A59" s="109"/>
      <c r="B59" s="109"/>
      <c r="C59" s="109"/>
      <c r="D59" s="97"/>
      <c r="E59" s="97"/>
      <c r="F59" s="97"/>
      <c r="G59" s="107"/>
      <c r="H59" s="107"/>
      <c r="I59" s="107"/>
      <c r="J59" s="107"/>
      <c r="K59" s="107"/>
      <c r="L59" s="198"/>
      <c r="M59" s="198"/>
      <c r="N59" s="198"/>
      <c r="O59" s="55"/>
      <c r="P59" s="55"/>
      <c r="Q59" s="55"/>
      <c r="R59" s="104"/>
      <c r="S59" s="104"/>
      <c r="T59" s="104"/>
    </row>
    <row r="60" spans="1:20" ht="13.5" customHeight="1">
      <c r="A60" s="109"/>
      <c r="B60" s="109"/>
      <c r="C60" s="109"/>
      <c r="D60" s="97"/>
      <c r="E60" s="97"/>
      <c r="F60" s="97"/>
      <c r="G60" s="107"/>
      <c r="H60" s="107"/>
      <c r="I60" s="107"/>
      <c r="J60" s="107"/>
      <c r="K60" s="107"/>
      <c r="L60" s="198"/>
      <c r="M60" s="198"/>
      <c r="N60" s="198"/>
      <c r="O60" s="55"/>
      <c r="P60" s="55"/>
      <c r="Q60" s="55"/>
      <c r="R60" s="104"/>
      <c r="S60" s="104"/>
      <c r="T60" s="104"/>
    </row>
    <row r="61" spans="1:20" ht="13.5" customHeight="1">
      <c r="A61" s="109"/>
      <c r="B61" s="109"/>
      <c r="C61" s="109"/>
      <c r="D61" s="97"/>
      <c r="E61" s="97"/>
      <c r="F61" s="97"/>
      <c r="G61" s="107"/>
      <c r="H61" s="107"/>
      <c r="I61" s="107"/>
      <c r="J61" s="107"/>
      <c r="K61" s="107"/>
      <c r="L61" s="198"/>
      <c r="M61" s="198"/>
      <c r="N61" s="198"/>
      <c r="O61" s="55"/>
      <c r="P61" s="55"/>
      <c r="Q61" s="55"/>
      <c r="R61" s="104"/>
      <c r="S61" s="104"/>
      <c r="T61" s="104"/>
    </row>
    <row r="62" spans="1:20" ht="13.5" customHeight="1">
      <c r="A62" s="109"/>
      <c r="B62" s="109"/>
      <c r="C62" s="109"/>
      <c r="D62" s="97"/>
      <c r="E62" s="97"/>
      <c r="F62" s="97"/>
      <c r="G62" s="107"/>
      <c r="H62" s="107"/>
      <c r="I62" s="107"/>
      <c r="J62" s="107"/>
      <c r="K62" s="107"/>
      <c r="L62" s="198"/>
      <c r="M62" s="198"/>
      <c r="N62" s="198"/>
      <c r="O62" s="55"/>
      <c r="P62" s="55"/>
      <c r="Q62" s="55"/>
      <c r="R62" s="104"/>
      <c r="S62" s="104"/>
      <c r="T62" s="104"/>
    </row>
    <row r="63" spans="1:20" ht="13.5" customHeight="1">
      <c r="A63" s="106"/>
      <c r="B63" s="106"/>
      <c r="C63" s="106"/>
      <c r="D63" s="97"/>
      <c r="E63" s="97"/>
      <c r="F63" s="97"/>
      <c r="G63" s="107"/>
      <c r="H63" s="107"/>
      <c r="I63" s="97"/>
      <c r="J63" s="97"/>
      <c r="K63" s="97"/>
      <c r="L63" s="97"/>
      <c r="M63" s="97"/>
      <c r="N63" s="97"/>
      <c r="O63" s="55"/>
      <c r="P63" s="55"/>
      <c r="Q63" s="55"/>
      <c r="R63" s="104"/>
      <c r="S63" s="104"/>
      <c r="T63" s="104"/>
    </row>
    <row r="64" spans="1:20" ht="13.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9"/>
      <c r="M64" s="19"/>
      <c r="N64" s="19"/>
      <c r="O64" s="19"/>
      <c r="P64" s="19"/>
      <c r="Q64" s="55"/>
      <c r="R64" s="104"/>
      <c r="S64" s="104"/>
      <c r="T64" s="104"/>
    </row>
    <row r="65" spans="1:20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3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3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3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3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3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3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3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3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3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3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3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3.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6"/>
      <c r="M89" s="96"/>
      <c r="N89" s="96"/>
      <c r="O89" s="19"/>
      <c r="P89" s="19"/>
      <c r="Q89" s="19"/>
      <c r="R89" s="19"/>
      <c r="S89" s="19"/>
      <c r="T89" s="19"/>
    </row>
    <row r="90" spans="1:20" ht="13.5" customHeight="1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6"/>
      <c r="M90" s="96"/>
      <c r="N90" s="96"/>
      <c r="O90" s="19"/>
      <c r="P90" s="19"/>
      <c r="Q90" s="19"/>
      <c r="R90" s="19"/>
      <c r="S90" s="19"/>
      <c r="T90" s="19"/>
    </row>
    <row r="91" spans="1:20" ht="13.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6"/>
      <c r="M91" s="96"/>
      <c r="N91" s="96"/>
      <c r="O91" s="19"/>
      <c r="P91" s="19"/>
      <c r="Q91" s="19"/>
      <c r="R91" s="19"/>
      <c r="S91" s="19"/>
      <c r="T91" s="19"/>
    </row>
    <row r="92" spans="1:20" ht="13.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104"/>
      <c r="M92" s="104"/>
      <c r="N92" s="104"/>
      <c r="O92" s="19"/>
      <c r="P92" s="19"/>
      <c r="Q92" s="19"/>
      <c r="R92" s="19"/>
      <c r="S92" s="19"/>
      <c r="T92" s="19"/>
    </row>
    <row r="93" spans="1:20" ht="13.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104"/>
      <c r="M93" s="104"/>
      <c r="N93" s="104"/>
      <c r="O93" s="19"/>
      <c r="P93" s="19"/>
      <c r="Q93" s="19"/>
      <c r="R93" s="19"/>
      <c r="S93" s="19"/>
      <c r="T93" s="19"/>
    </row>
    <row r="94" spans="1:20" ht="13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3.5" customHeight="1">
      <c r="A95" s="1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19"/>
      <c r="O95" s="47"/>
      <c r="P95" s="68"/>
      <c r="Q95" s="19"/>
      <c r="R95" s="19"/>
      <c r="S95" s="19"/>
      <c r="T95" s="19"/>
    </row>
    <row r="96" spans="1:20" ht="13.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19"/>
      <c r="R96" s="19"/>
      <c r="S96" s="19"/>
      <c r="T96" s="19"/>
    </row>
    <row r="97" spans="1:20" ht="13.5" customHeight="1">
      <c r="A97" s="92"/>
      <c r="B97" s="92"/>
      <c r="C97" s="93"/>
      <c r="D97" s="93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46"/>
      <c r="R97" s="19"/>
      <c r="S97" s="19"/>
      <c r="T97" s="19"/>
    </row>
    <row r="98" spans="1:20" ht="13.5" customHeight="1">
      <c r="A98" s="92"/>
      <c r="B98" s="92"/>
      <c r="C98" s="93"/>
      <c r="D98" s="93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3.5" customHeight="1">
      <c r="A99" s="51"/>
      <c r="B99" s="51"/>
      <c r="C99" s="32"/>
      <c r="D99" s="32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3.5" customHeight="1">
      <c r="A100" s="49"/>
      <c r="B100" s="49"/>
      <c r="C100" s="32"/>
      <c r="D100" s="32"/>
      <c r="Q100" s="19"/>
      <c r="R100" s="19"/>
      <c r="S100" s="19"/>
      <c r="T100" s="19"/>
    </row>
    <row r="101" ht="13.5" customHeight="1"/>
    <row r="102" ht="13.5" customHeight="1"/>
    <row r="103" spans="1:16" ht="13.5" customHeight="1">
      <c r="A103" s="262"/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69"/>
      <c r="M103" s="69"/>
      <c r="N103" s="69"/>
      <c r="O103" s="69"/>
      <c r="P103" s="69"/>
    </row>
    <row r="104" spans="17:20" ht="36" customHeight="1">
      <c r="Q104" s="69"/>
      <c r="R104" s="69"/>
      <c r="S104" s="69"/>
      <c r="T104" s="69"/>
    </row>
  </sheetData>
  <sheetProtection/>
  <mergeCells count="204">
    <mergeCell ref="A36:F36"/>
    <mergeCell ref="G36:H36"/>
    <mergeCell ref="A97:B98"/>
    <mergeCell ref="C97:D98"/>
    <mergeCell ref="A103:K103"/>
    <mergeCell ref="A91:K91"/>
    <mergeCell ref="A61:C61"/>
    <mergeCell ref="D61:F61"/>
    <mergeCell ref="G61:H61"/>
    <mergeCell ref="I61:K61"/>
    <mergeCell ref="L91:N91"/>
    <mergeCell ref="A92:K92"/>
    <mergeCell ref="L92:N92"/>
    <mergeCell ref="A93:K93"/>
    <mergeCell ref="L93:N93"/>
    <mergeCell ref="A64:K64"/>
    <mergeCell ref="R64:T64"/>
    <mergeCell ref="A89:K89"/>
    <mergeCell ref="L89:N89"/>
    <mergeCell ref="A90:K90"/>
    <mergeCell ref="L90:N90"/>
    <mergeCell ref="A63:C63"/>
    <mergeCell ref="D63:F63"/>
    <mergeCell ref="G63:H63"/>
    <mergeCell ref="I63:K63"/>
    <mergeCell ref="L63:N63"/>
    <mergeCell ref="R63:T63"/>
    <mergeCell ref="A62:C62"/>
    <mergeCell ref="D62:F62"/>
    <mergeCell ref="G62:H62"/>
    <mergeCell ref="I62:K62"/>
    <mergeCell ref="L62:N62"/>
    <mergeCell ref="R62:T62"/>
    <mergeCell ref="L61:N61"/>
    <mergeCell ref="R61:T61"/>
    <mergeCell ref="A60:C60"/>
    <mergeCell ref="D60:F60"/>
    <mergeCell ref="G60:H60"/>
    <mergeCell ref="I60:K60"/>
    <mergeCell ref="L60:N60"/>
    <mergeCell ref="R60:T60"/>
    <mergeCell ref="R58:T58"/>
    <mergeCell ref="A59:C59"/>
    <mergeCell ref="D59:F59"/>
    <mergeCell ref="G59:H59"/>
    <mergeCell ref="I59:K59"/>
    <mergeCell ref="L59:N59"/>
    <mergeCell ref="R59:T59"/>
    <mergeCell ref="G57:H57"/>
    <mergeCell ref="I57:K57"/>
    <mergeCell ref="L57:N57"/>
    <mergeCell ref="A58:C58"/>
    <mergeCell ref="D58:F58"/>
    <mergeCell ref="G58:H58"/>
    <mergeCell ref="I58:K58"/>
    <mergeCell ref="L58:N58"/>
    <mergeCell ref="A50:K50"/>
    <mergeCell ref="L50:T50"/>
    <mergeCell ref="A55:C56"/>
    <mergeCell ref="D55:F56"/>
    <mergeCell ref="G55:H56"/>
    <mergeCell ref="I55:K56"/>
    <mergeCell ref="L55:N56"/>
    <mergeCell ref="R56:T57"/>
    <mergeCell ref="A57:C57"/>
    <mergeCell ref="D57:F57"/>
    <mergeCell ref="R42:T42"/>
    <mergeCell ref="A43:B43"/>
    <mergeCell ref="Q43:R44"/>
    <mergeCell ref="S43:T44"/>
    <mergeCell ref="A44:P48"/>
    <mergeCell ref="Q45:R46"/>
    <mergeCell ref="S45:T46"/>
    <mergeCell ref="A42:C42"/>
    <mergeCell ref="D42:F42"/>
    <mergeCell ref="G42:H42"/>
    <mergeCell ref="I42:K42"/>
    <mergeCell ref="L42:N42"/>
    <mergeCell ref="O42:Q42"/>
    <mergeCell ref="R40:T40"/>
    <mergeCell ref="A41:C41"/>
    <mergeCell ref="D41:F41"/>
    <mergeCell ref="G41:H41"/>
    <mergeCell ref="I41:K41"/>
    <mergeCell ref="L41:N41"/>
    <mergeCell ref="O41:Q41"/>
    <mergeCell ref="R41:T41"/>
    <mergeCell ref="A40:C40"/>
    <mergeCell ref="D40:F40"/>
    <mergeCell ref="G40:H40"/>
    <mergeCell ref="I40:K40"/>
    <mergeCell ref="L40:N40"/>
    <mergeCell ref="O40:Q40"/>
    <mergeCell ref="A37:T37"/>
    <mergeCell ref="A38:C39"/>
    <mergeCell ref="D38:F39"/>
    <mergeCell ref="G38:H39"/>
    <mergeCell ref="I38:K39"/>
    <mergeCell ref="L38:N39"/>
    <mergeCell ref="O38:Q39"/>
    <mergeCell ref="R38:T38"/>
    <mergeCell ref="R39:T39"/>
    <mergeCell ref="A34:F34"/>
    <mergeCell ref="G34:H34"/>
    <mergeCell ref="J34:L34"/>
    <mergeCell ref="O34:R34"/>
    <mergeCell ref="S34:T34"/>
    <mergeCell ref="A35:F35"/>
    <mergeCell ref="G35:H35"/>
    <mergeCell ref="A30:D30"/>
    <mergeCell ref="F30:J30"/>
    <mergeCell ref="L30:P30"/>
    <mergeCell ref="Q30:R30"/>
    <mergeCell ref="S30:T30"/>
    <mergeCell ref="A32:T32"/>
    <mergeCell ref="A29:E29"/>
    <mergeCell ref="F29:H29"/>
    <mergeCell ref="I29:J29"/>
    <mergeCell ref="L29:P29"/>
    <mergeCell ref="Q29:R29"/>
    <mergeCell ref="S29:T29"/>
    <mergeCell ref="A28:E28"/>
    <mergeCell ref="F28:H28"/>
    <mergeCell ref="I28:J28"/>
    <mergeCell ref="L28:P28"/>
    <mergeCell ref="Q28:R28"/>
    <mergeCell ref="S28:T28"/>
    <mergeCell ref="W26:AA26"/>
    <mergeCell ref="A27:E27"/>
    <mergeCell ref="F27:H27"/>
    <mergeCell ref="I27:J27"/>
    <mergeCell ref="L27:P27"/>
    <mergeCell ref="Q27:T27"/>
    <mergeCell ref="W27:AA27"/>
    <mergeCell ref="A26:E26"/>
    <mergeCell ref="F26:H26"/>
    <mergeCell ref="I26:J26"/>
    <mergeCell ref="L26:P26"/>
    <mergeCell ref="Q26:R26"/>
    <mergeCell ref="S26:T26"/>
    <mergeCell ref="W24:AA24"/>
    <mergeCell ref="A25:E25"/>
    <mergeCell ref="F25:H25"/>
    <mergeCell ref="I25:J25"/>
    <mergeCell ref="L25:P25"/>
    <mergeCell ref="Q25:R25"/>
    <mergeCell ref="S25:T25"/>
    <mergeCell ref="W25:AA25"/>
    <mergeCell ref="A24:E24"/>
    <mergeCell ref="F24:H24"/>
    <mergeCell ref="I24:J24"/>
    <mergeCell ref="L24:P24"/>
    <mergeCell ref="Q24:R24"/>
    <mergeCell ref="S24:T24"/>
    <mergeCell ref="W22:AA22"/>
    <mergeCell ref="A23:E23"/>
    <mergeCell ref="F23:H23"/>
    <mergeCell ref="I23:J23"/>
    <mergeCell ref="L23:P23"/>
    <mergeCell ref="Q23:R23"/>
    <mergeCell ref="S23:T23"/>
    <mergeCell ref="W23:AA23"/>
    <mergeCell ref="A19:T19"/>
    <mergeCell ref="A21:F21"/>
    <mergeCell ref="G21:H21"/>
    <mergeCell ref="W21:AA21"/>
    <mergeCell ref="A22:E22"/>
    <mergeCell ref="F22:H22"/>
    <mergeCell ref="I22:J22"/>
    <mergeCell ref="L22:P22"/>
    <mergeCell ref="Q22:R22"/>
    <mergeCell ref="S22:T22"/>
    <mergeCell ref="A16:E16"/>
    <mergeCell ref="F16:J16"/>
    <mergeCell ref="L16:Q16"/>
    <mergeCell ref="R16:T16"/>
    <mergeCell ref="A17:E17"/>
    <mergeCell ref="F17:J17"/>
    <mergeCell ref="L17:Q17"/>
    <mergeCell ref="R17:T17"/>
    <mergeCell ref="A12:T12"/>
    <mergeCell ref="A14:E14"/>
    <mergeCell ref="F14:J14"/>
    <mergeCell ref="L14:Q14"/>
    <mergeCell ref="R14:T14"/>
    <mergeCell ref="A15:E15"/>
    <mergeCell ref="F15:J15"/>
    <mergeCell ref="L15:Q15"/>
    <mergeCell ref="R15:T15"/>
    <mergeCell ref="Q8:T8"/>
    <mergeCell ref="A9:C9"/>
    <mergeCell ref="D9:J9"/>
    <mergeCell ref="L9:P9"/>
    <mergeCell ref="Q9:T9"/>
    <mergeCell ref="A10:C10"/>
    <mergeCell ref="D10:J10"/>
    <mergeCell ref="L10:P10"/>
    <mergeCell ref="Q10:T10"/>
    <mergeCell ref="A2:G4"/>
    <mergeCell ref="K3:P3"/>
    <mergeCell ref="K4:P4"/>
    <mergeCell ref="A8:C8"/>
    <mergeCell ref="D8:J8"/>
    <mergeCell ref="L8:P8"/>
  </mergeCells>
  <conditionalFormatting sqref="S25:T25">
    <cfRule type="cellIs" priority="1" dxfId="57" operator="notBetween" stopIfTrue="1">
      <formula>690</formula>
      <formula>710</formula>
    </cfRule>
  </conditionalFormatting>
  <conditionalFormatting sqref="S26:T26">
    <cfRule type="cellIs" priority="2" dxfId="57" operator="notBetween" stopIfTrue="1">
      <formula>34</formula>
      <formula>40</formula>
    </cfRule>
  </conditionalFormatting>
  <conditionalFormatting sqref="I28:J28">
    <cfRule type="cellIs" priority="3" dxfId="57" operator="notBetween" stopIfTrue="1">
      <formula>0.4</formula>
      <formula>0.7</formula>
    </cfRule>
  </conditionalFormatting>
  <conditionalFormatting sqref="I29:J29">
    <cfRule type="cellIs" priority="4" dxfId="57" operator="notBetween" stopIfTrue="1">
      <formula>500</formula>
      <formula>800</formula>
    </cfRule>
  </conditionalFormatting>
  <conditionalFormatting sqref="S22:T22">
    <cfRule type="cellIs" priority="5" dxfId="57" operator="notBetween" stopIfTrue="1">
      <formula>1</formula>
      <formula>4</formula>
    </cfRule>
  </conditionalFormatting>
  <conditionalFormatting sqref="S23:T23">
    <cfRule type="cellIs" priority="6" dxfId="57" operator="notBetween" stopIfTrue="1">
      <formula>11.6</formula>
      <formula>12.2</formula>
    </cfRule>
  </conditionalFormatting>
  <conditionalFormatting sqref="S24:T24">
    <cfRule type="cellIs" priority="7" dxfId="57" operator="notBetween" stopIfTrue="1">
      <formula>4.8</formula>
      <formula>5.2</formula>
    </cfRule>
  </conditionalFormatting>
  <conditionalFormatting sqref="S28:T28">
    <cfRule type="cellIs" priority="8" dxfId="57" operator="notBetween" stopIfTrue="1">
      <formula>47</formula>
      <formula>53</formula>
    </cfRule>
  </conditionalFormatting>
  <conditionalFormatting sqref="S29:T29">
    <cfRule type="cellIs" priority="9" dxfId="57" operator="notBetween" stopIfTrue="1">
      <formula>15</formula>
      <formula>55</formula>
    </cfRule>
  </conditionalFormatting>
  <conditionalFormatting sqref="I25:J25">
    <cfRule type="cellIs" priority="10" dxfId="57" operator="notBetween" stopIfTrue="1">
      <formula>5</formula>
      <formula>95</formula>
    </cfRule>
  </conditionalFormatting>
  <conditionalFormatting sqref="I27:J27">
    <cfRule type="cellIs" priority="11" dxfId="57" operator="notBetween" stopIfTrue="1">
      <formula>80</formula>
      <formula>90</formula>
    </cfRule>
  </conditionalFormatting>
  <conditionalFormatting sqref="I26:J26">
    <cfRule type="cellIs" priority="12" dxfId="57" operator="notBetween" stopIfTrue="1">
      <formula>54</formula>
      <formula>62</formula>
    </cfRule>
  </conditionalFormatting>
  <conditionalFormatting sqref="S30:T30">
    <cfRule type="cellIs" priority="13" dxfId="57" operator="notBetween" stopIfTrue="1">
      <formula>9</formula>
      <formula>14</formula>
    </cfRule>
  </conditionalFormatting>
  <conditionalFormatting sqref="R41:T42">
    <cfRule type="cellIs" priority="14" dxfId="2" operator="notBetween" stopIfTrue="1">
      <formula>0.101</formula>
      <formula>-0.101</formula>
    </cfRule>
    <cfRule type="cellIs" priority="15" dxfId="1" operator="between" stopIfTrue="1">
      <formula>0.07</formula>
      <formula>-0.07</formula>
    </cfRule>
    <cfRule type="cellIs" priority="16" dxfId="0" operator="between" stopIfTrue="1">
      <formula>0.101</formula>
      <formula>-0.101</formula>
    </cfRule>
  </conditionalFormatting>
  <conditionalFormatting sqref="I22:J22">
    <cfRule type="cellIs" priority="17" dxfId="57" operator="notBetween" stopIfTrue="1">
      <formula>25</formula>
      <formula>70</formula>
    </cfRule>
  </conditionalFormatting>
  <conditionalFormatting sqref="I23:J23">
    <cfRule type="cellIs" priority="18" dxfId="57" operator="notEqual" stopIfTrue="1">
      <formula>50</formula>
    </cfRule>
  </conditionalFormatting>
  <conditionalFormatting sqref="I24:J24">
    <cfRule type="cellIs" priority="19" dxfId="57" operator="notEqual" stopIfTrue="1">
      <formula>80</formula>
    </cfRule>
  </conditionalFormatting>
  <printOptions/>
  <pageMargins left="0.19" right="0.19" top="0.35" bottom="0.2" header="0.32" footer="0.25"/>
  <pageSetup horizontalDpi="600" verticalDpi="600" orientation="portrait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8"/>
  <sheetViews>
    <sheetView showGridLines="0" zoomScaleSheetLayoutView="75" workbookViewId="0" topLeftCell="A1">
      <selection activeCell="X12" sqref="X12"/>
    </sheetView>
  </sheetViews>
  <sheetFormatPr defaultColWidth="9.140625" defaultRowHeight="15"/>
  <cols>
    <col min="1" max="2" width="5.00390625" style="2" customWidth="1"/>
    <col min="3" max="3" width="2.140625" style="2" customWidth="1"/>
    <col min="4" max="4" width="5.00390625" style="2" customWidth="1"/>
    <col min="5" max="5" width="3.57421875" style="2" customWidth="1"/>
    <col min="6" max="9" width="5.00390625" style="2" customWidth="1"/>
    <col min="10" max="10" width="2.00390625" style="2" customWidth="1"/>
    <col min="11" max="20" width="5.00390625" style="2" customWidth="1"/>
    <col min="21" max="22" width="4.7109375" style="2" customWidth="1"/>
    <col min="23" max="16384" width="9.140625" style="2" customWidth="1"/>
  </cols>
  <sheetData>
    <row r="1" spans="15:20" ht="12.75">
      <c r="O1" s="3"/>
      <c r="P1" s="3"/>
      <c r="Q1" s="3"/>
      <c r="R1" s="3"/>
      <c r="S1" s="3"/>
      <c r="T1" s="3"/>
    </row>
    <row r="2" spans="1:7" s="57" customFormat="1" ht="12.75" customHeight="1">
      <c r="A2" s="210" t="s">
        <v>0</v>
      </c>
      <c r="B2" s="210"/>
      <c r="C2" s="210"/>
      <c r="D2" s="210"/>
      <c r="E2" s="210"/>
      <c r="F2" s="210"/>
      <c r="G2" s="210"/>
    </row>
    <row r="3" spans="1:16" s="57" customFormat="1" ht="15.75">
      <c r="A3" s="210"/>
      <c r="B3" s="210"/>
      <c r="C3" s="210"/>
      <c r="D3" s="210"/>
      <c r="E3" s="210"/>
      <c r="F3" s="210"/>
      <c r="G3" s="210"/>
      <c r="K3" s="213" t="s">
        <v>71</v>
      </c>
      <c r="L3" s="212"/>
      <c r="M3" s="212"/>
      <c r="N3" s="212"/>
      <c r="O3" s="212"/>
      <c r="P3" s="212"/>
    </row>
    <row r="4" spans="1:16" s="57" customFormat="1" ht="15.75">
      <c r="A4" s="210"/>
      <c r="B4" s="210"/>
      <c r="C4" s="210"/>
      <c r="D4" s="210"/>
      <c r="E4" s="210"/>
      <c r="F4" s="210"/>
      <c r="G4" s="210"/>
      <c r="K4" s="213" t="s">
        <v>117</v>
      </c>
      <c r="L4" s="212"/>
      <c r="M4" s="212"/>
      <c r="N4" s="212"/>
      <c r="O4" s="212"/>
      <c r="P4" s="212"/>
    </row>
    <row r="5" s="57" customFormat="1" ht="15.75">
      <c r="E5" s="58"/>
    </row>
    <row r="6" ht="12.75">
      <c r="E6" s="17"/>
    </row>
    <row r="7" ht="12.75">
      <c r="E7" s="17"/>
    </row>
    <row r="8" spans="1:20" ht="13.5" customHeight="1">
      <c r="A8" s="207" t="s">
        <v>76</v>
      </c>
      <c r="B8" s="208"/>
      <c r="C8" s="209"/>
      <c r="D8" s="177" t="s">
        <v>147</v>
      </c>
      <c r="E8" s="204"/>
      <c r="F8" s="204"/>
      <c r="G8" s="204"/>
      <c r="H8" s="204"/>
      <c r="I8" s="204"/>
      <c r="J8" s="178"/>
      <c r="L8" s="174" t="s">
        <v>1</v>
      </c>
      <c r="M8" s="175"/>
      <c r="N8" s="175"/>
      <c r="O8" s="175"/>
      <c r="P8" s="176"/>
      <c r="Q8" s="206" t="s">
        <v>177</v>
      </c>
      <c r="R8" s="129"/>
      <c r="S8" s="129"/>
      <c r="T8" s="120"/>
    </row>
    <row r="9" spans="1:21" ht="13.5" customHeight="1">
      <c r="A9" s="207" t="s">
        <v>2</v>
      </c>
      <c r="B9" s="208"/>
      <c r="C9" s="209"/>
      <c r="D9" s="177" t="s">
        <v>92</v>
      </c>
      <c r="E9" s="204"/>
      <c r="F9" s="204"/>
      <c r="G9" s="204"/>
      <c r="H9" s="204"/>
      <c r="I9" s="204"/>
      <c r="J9" s="178"/>
      <c r="L9" s="174" t="s">
        <v>3</v>
      </c>
      <c r="M9" s="175"/>
      <c r="N9" s="175"/>
      <c r="O9" s="175"/>
      <c r="P9" s="176"/>
      <c r="Q9" s="206">
        <v>43613</v>
      </c>
      <c r="R9" s="129"/>
      <c r="S9" s="129"/>
      <c r="T9" s="120"/>
      <c r="U9" s="20"/>
    </row>
    <row r="10" spans="1:21" ht="13.5" customHeight="1">
      <c r="A10" s="207" t="s">
        <v>4</v>
      </c>
      <c r="B10" s="208"/>
      <c r="C10" s="209"/>
      <c r="D10" s="177" t="s">
        <v>94</v>
      </c>
      <c r="E10" s="204"/>
      <c r="F10" s="204"/>
      <c r="G10" s="204"/>
      <c r="H10" s="204"/>
      <c r="I10" s="204"/>
      <c r="J10" s="178"/>
      <c r="L10" s="182" t="s">
        <v>78</v>
      </c>
      <c r="M10" s="183"/>
      <c r="N10" s="183"/>
      <c r="O10" s="183"/>
      <c r="P10" s="184"/>
      <c r="Q10" s="119" t="s">
        <v>178</v>
      </c>
      <c r="R10" s="129"/>
      <c r="S10" s="129"/>
      <c r="T10" s="120"/>
      <c r="U10" s="20"/>
    </row>
    <row r="11" ht="13.5" customHeight="1"/>
    <row r="12" spans="1:22" ht="13.5" customHeight="1">
      <c r="A12" s="199" t="s">
        <v>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1"/>
      <c r="V12" s="21"/>
    </row>
    <row r="13" spans="1:22" ht="13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1" ht="13.5" customHeight="1">
      <c r="A14" s="174" t="s">
        <v>6</v>
      </c>
      <c r="B14" s="175"/>
      <c r="C14" s="175"/>
      <c r="D14" s="175"/>
      <c r="E14" s="176"/>
      <c r="F14" s="214" t="s">
        <v>173</v>
      </c>
      <c r="G14" s="214"/>
      <c r="H14" s="214"/>
      <c r="I14" s="214"/>
      <c r="J14" s="214"/>
      <c r="L14" s="169" t="s">
        <v>7</v>
      </c>
      <c r="M14" s="169"/>
      <c r="N14" s="169"/>
      <c r="O14" s="169"/>
      <c r="P14" s="169"/>
      <c r="Q14" s="169"/>
      <c r="R14" s="119" t="s">
        <v>156</v>
      </c>
      <c r="S14" s="129"/>
      <c r="T14" s="120"/>
      <c r="U14" s="20"/>
    </row>
    <row r="15" spans="1:21" ht="13.5" customHeight="1">
      <c r="A15" s="174" t="s">
        <v>8</v>
      </c>
      <c r="B15" s="175"/>
      <c r="C15" s="175"/>
      <c r="D15" s="175"/>
      <c r="E15" s="176"/>
      <c r="F15" s="214" t="s">
        <v>174</v>
      </c>
      <c r="G15" s="214"/>
      <c r="H15" s="214"/>
      <c r="I15" s="214"/>
      <c r="J15" s="214"/>
      <c r="L15" s="169" t="s">
        <v>9</v>
      </c>
      <c r="M15" s="169"/>
      <c r="N15" s="169"/>
      <c r="O15" s="169"/>
      <c r="P15" s="169"/>
      <c r="Q15" s="169"/>
      <c r="R15" s="119">
        <v>174.5</v>
      </c>
      <c r="S15" s="129"/>
      <c r="T15" s="120"/>
      <c r="U15" s="20"/>
    </row>
    <row r="16" spans="1:21" ht="13.5" customHeight="1">
      <c r="A16" s="174" t="s">
        <v>10</v>
      </c>
      <c r="B16" s="175"/>
      <c r="C16" s="175"/>
      <c r="D16" s="175"/>
      <c r="E16" s="176"/>
      <c r="F16" s="214" t="s">
        <v>46</v>
      </c>
      <c r="G16" s="214"/>
      <c r="H16" s="214"/>
      <c r="I16" s="214"/>
      <c r="J16" s="214"/>
      <c r="L16" s="169" t="s">
        <v>11</v>
      </c>
      <c r="M16" s="169"/>
      <c r="N16" s="169"/>
      <c r="O16" s="169"/>
      <c r="P16" s="169"/>
      <c r="Q16" s="169"/>
      <c r="R16" s="263">
        <v>44629</v>
      </c>
      <c r="S16" s="264"/>
      <c r="T16" s="265"/>
      <c r="U16" s="20"/>
    </row>
    <row r="17" spans="1:22" ht="13.5" customHeight="1">
      <c r="A17" s="174" t="s">
        <v>8</v>
      </c>
      <c r="B17" s="175"/>
      <c r="C17" s="175"/>
      <c r="D17" s="175"/>
      <c r="E17" s="176"/>
      <c r="F17" s="214" t="s">
        <v>166</v>
      </c>
      <c r="G17" s="214"/>
      <c r="H17" s="214"/>
      <c r="I17" s="214"/>
      <c r="J17" s="214"/>
      <c r="L17" s="169" t="s">
        <v>12</v>
      </c>
      <c r="M17" s="169"/>
      <c r="N17" s="169"/>
      <c r="O17" s="169"/>
      <c r="P17" s="169"/>
      <c r="Q17" s="169"/>
      <c r="R17" s="119">
        <v>1700</v>
      </c>
      <c r="S17" s="129"/>
      <c r="T17" s="120"/>
      <c r="U17" s="27"/>
      <c r="V17" s="60"/>
    </row>
    <row r="18" spans="18:21" ht="13.5" customHeight="1">
      <c r="R18" s="24"/>
      <c r="S18" s="24"/>
      <c r="T18" s="24"/>
      <c r="U18" s="24"/>
    </row>
    <row r="19" spans="1:21" ht="13.5" customHeight="1">
      <c r="A19" s="199" t="s">
        <v>13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1"/>
    </row>
    <row r="20" spans="1:20" s="21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1" ht="13.5" customHeight="1">
      <c r="A21" s="165" t="s">
        <v>118</v>
      </c>
      <c r="B21" s="166"/>
      <c r="C21" s="166"/>
      <c r="D21" s="166"/>
      <c r="E21" s="166"/>
      <c r="F21" s="167"/>
      <c r="G21" s="215">
        <v>13.7961</v>
      </c>
      <c r="H21" s="215"/>
      <c r="I21" s="266"/>
      <c r="J21" s="26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6" ht="13.5" customHeight="1">
      <c r="A22" s="174" t="s">
        <v>26</v>
      </c>
      <c r="B22" s="175"/>
      <c r="C22" s="175"/>
      <c r="D22" s="175"/>
      <c r="E22" s="176"/>
      <c r="F22" s="179" t="s">
        <v>109</v>
      </c>
      <c r="G22" s="180"/>
      <c r="H22" s="181"/>
      <c r="I22" s="267">
        <v>75</v>
      </c>
      <c r="J22" s="194"/>
      <c r="L22" s="174" t="s">
        <v>30</v>
      </c>
      <c r="M22" s="175"/>
      <c r="N22" s="175"/>
      <c r="O22" s="175"/>
      <c r="P22" s="176"/>
      <c r="Q22" s="119" t="s">
        <v>180</v>
      </c>
      <c r="R22" s="129"/>
      <c r="S22" s="195"/>
      <c r="T22" s="196"/>
      <c r="U22" s="20"/>
      <c r="V22" s="216"/>
      <c r="W22" s="216"/>
      <c r="X22" s="216"/>
      <c r="Y22" s="216"/>
      <c r="Z22" s="216"/>
    </row>
    <row r="23" spans="1:26" ht="13.5" customHeight="1">
      <c r="A23" s="174" t="s">
        <v>28</v>
      </c>
      <c r="B23" s="175"/>
      <c r="C23" s="175"/>
      <c r="D23" s="175"/>
      <c r="E23" s="176"/>
      <c r="F23" s="218" t="s">
        <v>115</v>
      </c>
      <c r="G23" s="219"/>
      <c r="H23" s="220"/>
      <c r="I23" s="267">
        <v>34</v>
      </c>
      <c r="J23" s="194"/>
      <c r="L23" s="174" t="s">
        <v>16</v>
      </c>
      <c r="M23" s="175"/>
      <c r="N23" s="175"/>
      <c r="O23" s="175"/>
      <c r="P23" s="176"/>
      <c r="Q23" s="179" t="s">
        <v>53</v>
      </c>
      <c r="R23" s="181"/>
      <c r="S23" s="156">
        <v>50.8</v>
      </c>
      <c r="T23" s="128"/>
      <c r="U23" s="20"/>
      <c r="V23" s="216"/>
      <c r="W23" s="216"/>
      <c r="X23" s="216"/>
      <c r="Y23" s="216"/>
      <c r="Z23" s="216"/>
    </row>
    <row r="24" spans="1:26" ht="13.5" customHeight="1">
      <c r="A24" s="174" t="s">
        <v>29</v>
      </c>
      <c r="B24" s="175"/>
      <c r="C24" s="175"/>
      <c r="D24" s="175"/>
      <c r="E24" s="176"/>
      <c r="F24" s="218" t="s">
        <v>116</v>
      </c>
      <c r="G24" s="219"/>
      <c r="H24" s="220"/>
      <c r="I24" s="267">
        <v>46</v>
      </c>
      <c r="J24" s="194"/>
      <c r="L24" s="174" t="s">
        <v>19</v>
      </c>
      <c r="M24" s="175"/>
      <c r="N24" s="175"/>
      <c r="O24" s="175"/>
      <c r="P24" s="176"/>
      <c r="Q24" s="179" t="s">
        <v>113</v>
      </c>
      <c r="R24" s="181"/>
      <c r="S24" s="267">
        <v>91</v>
      </c>
      <c r="T24" s="194"/>
      <c r="U24" s="20"/>
      <c r="V24" s="216"/>
      <c r="W24" s="216"/>
      <c r="X24" s="216"/>
      <c r="Y24" s="216"/>
      <c r="Z24" s="216"/>
    </row>
    <row r="25" spans="1:26" ht="13.5" customHeight="1">
      <c r="A25" s="174" t="s">
        <v>14</v>
      </c>
      <c r="B25" s="175"/>
      <c r="C25" s="175"/>
      <c r="D25" s="175"/>
      <c r="E25" s="176"/>
      <c r="F25" s="179" t="s">
        <v>15</v>
      </c>
      <c r="G25" s="180"/>
      <c r="H25" s="181"/>
      <c r="I25" s="164">
        <v>0.97</v>
      </c>
      <c r="J25" s="131"/>
      <c r="L25" s="174" t="s">
        <v>21</v>
      </c>
      <c r="M25" s="175"/>
      <c r="N25" s="175"/>
      <c r="O25" s="175"/>
      <c r="P25" s="176"/>
      <c r="Q25" s="179" t="s">
        <v>55</v>
      </c>
      <c r="R25" s="181"/>
      <c r="S25" s="156">
        <v>35.2</v>
      </c>
      <c r="T25" s="128"/>
      <c r="U25" s="20"/>
      <c r="V25" s="216"/>
      <c r="W25" s="216"/>
      <c r="X25" s="216"/>
      <c r="Y25" s="216"/>
      <c r="Z25" s="216"/>
    </row>
    <row r="26" spans="1:26" ht="13.5" customHeight="1">
      <c r="A26" s="174" t="s">
        <v>17</v>
      </c>
      <c r="B26" s="175"/>
      <c r="C26" s="175"/>
      <c r="D26" s="175"/>
      <c r="E26" s="176"/>
      <c r="F26" s="179" t="s">
        <v>18</v>
      </c>
      <c r="G26" s="180"/>
      <c r="H26" s="181"/>
      <c r="I26" s="156">
        <v>683.5</v>
      </c>
      <c r="J26" s="128"/>
      <c r="L26" s="174" t="s">
        <v>23</v>
      </c>
      <c r="M26" s="175"/>
      <c r="N26" s="175"/>
      <c r="O26" s="175"/>
      <c r="P26" s="176"/>
      <c r="Q26" s="179" t="s">
        <v>114</v>
      </c>
      <c r="R26" s="181"/>
      <c r="S26" s="156">
        <v>49.3</v>
      </c>
      <c r="T26" s="128"/>
      <c r="U26" s="20"/>
      <c r="V26" s="216"/>
      <c r="W26" s="216"/>
      <c r="X26" s="216"/>
      <c r="Y26" s="216"/>
      <c r="Z26" s="216"/>
    </row>
    <row r="27" spans="1:26" ht="13.5" customHeight="1">
      <c r="A27" s="174" t="s">
        <v>20</v>
      </c>
      <c r="B27" s="175"/>
      <c r="C27" s="175"/>
      <c r="D27" s="175"/>
      <c r="E27" s="176"/>
      <c r="F27" s="179" t="s">
        <v>110</v>
      </c>
      <c r="G27" s="180"/>
      <c r="H27" s="181"/>
      <c r="I27" s="129">
        <v>4.026</v>
      </c>
      <c r="J27" s="120"/>
      <c r="L27" s="174" t="s">
        <v>25</v>
      </c>
      <c r="M27" s="175"/>
      <c r="N27" s="175"/>
      <c r="O27" s="175"/>
      <c r="P27" s="176"/>
      <c r="Q27" s="179" t="s">
        <v>154</v>
      </c>
      <c r="R27" s="181"/>
      <c r="S27" s="156">
        <v>2.2</v>
      </c>
      <c r="T27" s="128"/>
      <c r="V27" s="216"/>
      <c r="W27" s="216"/>
      <c r="X27" s="216"/>
      <c r="Y27" s="216"/>
      <c r="Z27" s="216"/>
    </row>
    <row r="28" spans="1:26" ht="13.5" customHeight="1">
      <c r="A28" s="174" t="s">
        <v>22</v>
      </c>
      <c r="B28" s="175"/>
      <c r="C28" s="175"/>
      <c r="D28" s="175"/>
      <c r="E28" s="176"/>
      <c r="F28" s="179" t="s">
        <v>111</v>
      </c>
      <c r="G28" s="180"/>
      <c r="H28" s="181"/>
      <c r="I28" s="156">
        <v>12</v>
      </c>
      <c r="J28" s="128"/>
      <c r="L28" s="174" t="s">
        <v>27</v>
      </c>
      <c r="M28" s="175"/>
      <c r="N28" s="175"/>
      <c r="O28" s="175"/>
      <c r="P28" s="176"/>
      <c r="Q28" s="179" t="s">
        <v>53</v>
      </c>
      <c r="R28" s="181"/>
      <c r="S28" s="127">
        <v>49.9</v>
      </c>
      <c r="T28" s="128"/>
      <c r="U28" s="20"/>
      <c r="V28" s="216"/>
      <c r="W28" s="216"/>
      <c r="X28" s="216"/>
      <c r="Y28" s="216"/>
      <c r="Z28" s="216"/>
    </row>
    <row r="29" spans="1:26" ht="13.5" customHeight="1">
      <c r="A29" s="174" t="s">
        <v>24</v>
      </c>
      <c r="B29" s="175"/>
      <c r="C29" s="175"/>
      <c r="D29" s="175"/>
      <c r="E29" s="176"/>
      <c r="F29" s="179" t="s">
        <v>112</v>
      </c>
      <c r="G29" s="180"/>
      <c r="H29" s="181"/>
      <c r="I29" s="156">
        <v>5</v>
      </c>
      <c r="J29" s="128"/>
      <c r="U29" s="20"/>
      <c r="V29" s="60"/>
      <c r="W29" s="60"/>
      <c r="X29" s="60"/>
      <c r="Y29" s="60"/>
      <c r="Z29" s="60"/>
    </row>
    <row r="30" spans="1:26" ht="13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L30" s="169" t="s">
        <v>31</v>
      </c>
      <c r="M30" s="169"/>
      <c r="N30" s="169"/>
      <c r="O30" s="169"/>
      <c r="P30" s="13">
        <v>5</v>
      </c>
      <c r="Q30" s="170" t="str">
        <f>INDEX({"ng/m?","μg/m³","mg/m?","ppt","ppb","ppm","       "},P30)</f>
        <v>ppb</v>
      </c>
      <c r="R30" s="170"/>
      <c r="S30" s="170"/>
      <c r="T30" s="170"/>
      <c r="V30" s="216"/>
      <c r="W30" s="216"/>
      <c r="X30" s="216"/>
      <c r="Y30" s="216"/>
      <c r="Z30" s="216"/>
    </row>
    <row r="31" spans="1:26" ht="13.5" customHeight="1">
      <c r="A31" s="20"/>
      <c r="B31" s="20"/>
      <c r="C31" s="20"/>
      <c r="D31" s="20"/>
      <c r="E31" s="20"/>
      <c r="F31" s="26"/>
      <c r="G31" s="26"/>
      <c r="H31" s="26"/>
      <c r="I31" s="26"/>
      <c r="J31" s="26"/>
      <c r="L31" s="20"/>
      <c r="M31" s="20"/>
      <c r="N31" s="20"/>
      <c r="O31" s="20"/>
      <c r="P31" s="20"/>
      <c r="Q31" s="20"/>
      <c r="R31" s="26"/>
      <c r="S31" s="26"/>
      <c r="T31" s="26"/>
      <c r="U31" s="20"/>
      <c r="V31" s="216"/>
      <c r="W31" s="216"/>
      <c r="X31" s="216"/>
      <c r="Y31" s="216"/>
      <c r="Z31" s="216"/>
    </row>
    <row r="32" spans="1:26" ht="13.5" customHeight="1">
      <c r="A32" s="171" t="s">
        <v>93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21"/>
      <c r="V32" s="216"/>
      <c r="W32" s="216"/>
      <c r="X32" s="216"/>
      <c r="Y32" s="216"/>
      <c r="Z32" s="216"/>
    </row>
    <row r="33" spans="2:26" ht="13.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16"/>
      <c r="W33" s="216"/>
      <c r="X33" s="216"/>
      <c r="Y33" s="216"/>
      <c r="Z33" s="216"/>
    </row>
    <row r="34" spans="1:26" ht="13.5" customHeight="1">
      <c r="A34" s="118" t="s">
        <v>80</v>
      </c>
      <c r="B34" s="118"/>
      <c r="C34" s="118"/>
      <c r="D34" s="118"/>
      <c r="E34" s="118"/>
      <c r="F34" s="118"/>
      <c r="G34" s="223">
        <v>0.6114</v>
      </c>
      <c r="H34" s="223"/>
      <c r="J34" s="224" t="s">
        <v>95</v>
      </c>
      <c r="K34" s="225"/>
      <c r="L34" s="226"/>
      <c r="M34" s="11" t="s">
        <v>179</v>
      </c>
      <c r="O34" s="227" t="str">
        <f>"Full Scale ("&amp;Q30&amp;")"</f>
        <v>Full Scale (ppb)</v>
      </c>
      <c r="P34" s="227"/>
      <c r="Q34" s="227"/>
      <c r="R34" s="227"/>
      <c r="S34" s="177">
        <v>600</v>
      </c>
      <c r="T34" s="178"/>
      <c r="V34" s="216"/>
      <c r="W34" s="216"/>
      <c r="X34" s="216"/>
      <c r="Y34" s="216"/>
      <c r="Z34" s="216"/>
    </row>
    <row r="35" spans="1:26" ht="13.5" customHeight="1">
      <c r="A35" s="106"/>
      <c r="B35" s="106"/>
      <c r="C35" s="106"/>
      <c r="D35" s="106"/>
      <c r="E35" s="106"/>
      <c r="F35" s="106"/>
      <c r="G35" s="228"/>
      <c r="H35" s="228"/>
      <c r="V35" s="216"/>
      <c r="W35" s="216"/>
      <c r="X35" s="216"/>
      <c r="Y35" s="216"/>
      <c r="Z35" s="216"/>
    </row>
    <row r="36" spans="1:26" ht="13.5" customHeight="1">
      <c r="A36" s="165" t="s">
        <v>160</v>
      </c>
      <c r="B36" s="258"/>
      <c r="C36" s="258"/>
      <c r="D36" s="258"/>
      <c r="E36" s="258"/>
      <c r="F36" s="259"/>
      <c r="G36" s="260">
        <v>500</v>
      </c>
      <c r="H36" s="261"/>
      <c r="I36" s="60" t="s">
        <v>161</v>
      </c>
      <c r="V36" s="20"/>
      <c r="W36" s="20"/>
      <c r="X36" s="20"/>
      <c r="Y36" s="20"/>
      <c r="Z36" s="20"/>
    </row>
    <row r="37" spans="1:26" ht="13.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2"/>
      <c r="V37" s="216"/>
      <c r="W37" s="216"/>
      <c r="X37" s="216"/>
      <c r="Y37" s="216"/>
      <c r="Z37" s="216"/>
    </row>
    <row r="38" spans="1:26" ht="13.5" customHeight="1">
      <c r="A38" s="269" t="s">
        <v>32</v>
      </c>
      <c r="B38" s="269"/>
      <c r="C38" s="269"/>
      <c r="D38" s="269" t="s">
        <v>170</v>
      </c>
      <c r="E38" s="269"/>
      <c r="F38" s="269"/>
      <c r="G38" s="269" t="s">
        <v>171</v>
      </c>
      <c r="H38" s="269"/>
      <c r="I38" s="269" t="str">
        <f>"Calculated 
("&amp;$Q$30&amp;")"</f>
        <v>Calculated 
(ppb)</v>
      </c>
      <c r="J38" s="269"/>
      <c r="K38" s="269"/>
      <c r="L38" s="269" t="str">
        <f>"Expected 
("&amp;$Q$30&amp;")"</f>
        <v>Expected 
(ppb)</v>
      </c>
      <c r="M38" s="269"/>
      <c r="N38" s="269"/>
      <c r="O38" s="269" t="str">
        <f>"Measured CO 
("&amp;$Q$30&amp;")"</f>
        <v>Measured CO 
(ppb)</v>
      </c>
      <c r="P38" s="269"/>
      <c r="Q38" s="269"/>
      <c r="R38" s="235" t="s">
        <v>33</v>
      </c>
      <c r="S38" s="236"/>
      <c r="T38" s="237"/>
      <c r="V38" s="216"/>
      <c r="W38" s="216"/>
      <c r="X38" s="216"/>
      <c r="Y38" s="216"/>
      <c r="Z38" s="216"/>
    </row>
    <row r="39" spans="1:20" ht="13.5" customHeight="1">
      <c r="A39" s="269"/>
      <c r="B39" s="269"/>
      <c r="C39" s="269"/>
      <c r="D39" s="269"/>
      <c r="E39" s="269"/>
      <c r="F39" s="269"/>
      <c r="G39" s="269"/>
      <c r="H39" s="269"/>
      <c r="I39" s="270"/>
      <c r="J39" s="270"/>
      <c r="K39" s="270"/>
      <c r="L39" s="270"/>
      <c r="M39" s="270"/>
      <c r="N39" s="270"/>
      <c r="O39" s="270"/>
      <c r="P39" s="270"/>
      <c r="Q39" s="270"/>
      <c r="R39" s="238" t="s">
        <v>34</v>
      </c>
      <c r="S39" s="168"/>
      <c r="T39" s="239"/>
    </row>
    <row r="40" spans="1:20" ht="13.5" customHeight="1">
      <c r="A40" s="118" t="s">
        <v>35</v>
      </c>
      <c r="B40" s="118"/>
      <c r="C40" s="118"/>
      <c r="D40" s="187">
        <v>7.79</v>
      </c>
      <c r="E40" s="187"/>
      <c r="F40" s="187"/>
      <c r="G40" s="153">
        <v>0</v>
      </c>
      <c r="H40" s="153"/>
      <c r="I40" s="271">
        <v>0</v>
      </c>
      <c r="J40" s="271"/>
      <c r="K40" s="271"/>
      <c r="L40" s="271">
        <v>0</v>
      </c>
      <c r="M40" s="271"/>
      <c r="N40" s="271"/>
      <c r="O40" s="119">
        <v>24</v>
      </c>
      <c r="P40" s="129"/>
      <c r="Q40" s="120"/>
      <c r="R40" s="249"/>
      <c r="S40" s="250"/>
      <c r="T40" s="251"/>
    </row>
    <row r="41" spans="1:24" ht="13.5" customHeight="1">
      <c r="A41" s="118">
        <v>600</v>
      </c>
      <c r="B41" s="118"/>
      <c r="C41" s="118"/>
      <c r="D41" s="187">
        <v>4.74</v>
      </c>
      <c r="E41" s="187"/>
      <c r="F41" s="187"/>
      <c r="G41" s="187">
        <v>0.017</v>
      </c>
      <c r="H41" s="187"/>
      <c r="I41" s="153" t="str">
        <f>TEXT(G41*$R$15*INDEX({286000,2860,2.86,1000000,1000,1,0},$P$30)/(D41+G41),INDEX({"0","0","0.000","0","0","0.000","0"},$P$30))</f>
        <v>624</v>
      </c>
      <c r="J41" s="153"/>
      <c r="K41" s="153"/>
      <c r="L41" s="248">
        <v>600</v>
      </c>
      <c r="M41" s="248"/>
      <c r="N41" s="248"/>
      <c r="O41" s="119">
        <v>573</v>
      </c>
      <c r="P41" s="129"/>
      <c r="Q41" s="120"/>
      <c r="R41" s="240">
        <f>(O41-I41)/I41</f>
        <v>-0.08173076923076923</v>
      </c>
      <c r="S41" s="241"/>
      <c r="T41" s="242"/>
      <c r="U41" s="2" t="s">
        <v>162</v>
      </c>
      <c r="X41" s="89"/>
    </row>
    <row r="42" spans="1:24" ht="13.5" customHeight="1">
      <c r="A42" s="118">
        <v>500</v>
      </c>
      <c r="B42" s="118"/>
      <c r="C42" s="118"/>
      <c r="D42" s="187">
        <v>4.75</v>
      </c>
      <c r="E42" s="187"/>
      <c r="F42" s="187"/>
      <c r="G42" s="223">
        <v>0.0143</v>
      </c>
      <c r="H42" s="223"/>
      <c r="I42" s="153" t="str">
        <f>TEXT(G42*$R$15*INDEX({286000,2860,2.86,1000000,1000,1,0},$P$30)/(D42+G42),INDEX({"0","0","0.000","0","0","0.000","0"},$P$30))</f>
        <v>524</v>
      </c>
      <c r="J42" s="153"/>
      <c r="K42" s="153"/>
      <c r="L42" s="248">
        <v>500</v>
      </c>
      <c r="M42" s="248"/>
      <c r="N42" s="248"/>
      <c r="O42" s="197">
        <v>518</v>
      </c>
      <c r="P42" s="197"/>
      <c r="Q42" s="197"/>
      <c r="R42" s="240">
        <f>(O42-I42)/I42</f>
        <v>-0.011450381679389313</v>
      </c>
      <c r="S42" s="241"/>
      <c r="T42" s="242"/>
      <c r="U42" s="2" t="s">
        <v>165</v>
      </c>
      <c r="X42" s="89"/>
    </row>
    <row r="43" spans="1:21" ht="13.5" customHeight="1">
      <c r="A43" s="118">
        <v>170</v>
      </c>
      <c r="B43" s="118"/>
      <c r="C43" s="118"/>
      <c r="D43" s="187">
        <v>4.75</v>
      </c>
      <c r="E43" s="187"/>
      <c r="F43" s="187"/>
      <c r="G43" s="223">
        <v>0.0049</v>
      </c>
      <c r="H43" s="223"/>
      <c r="I43" s="153" t="str">
        <f>TEXT(G43*$R$15*INDEX({286000,2860,2.86,1000000,1000,1,0},$P$30)/(D43+G43),INDEX({"0","0","0.000","0","0","0.000","0"},$P$30))</f>
        <v>180</v>
      </c>
      <c r="J43" s="153"/>
      <c r="K43" s="153"/>
      <c r="L43" s="248">
        <v>170</v>
      </c>
      <c r="M43" s="248"/>
      <c r="N43" s="248"/>
      <c r="O43" s="197">
        <v>188</v>
      </c>
      <c r="P43" s="197"/>
      <c r="Q43" s="197"/>
      <c r="R43" s="240">
        <f>(O43-I43)/I43</f>
        <v>0.044444444444444446</v>
      </c>
      <c r="S43" s="241"/>
      <c r="T43" s="242"/>
      <c r="U43" s="2" t="s">
        <v>165</v>
      </c>
    </row>
    <row r="44" spans="1:21" ht="30" customHeight="1">
      <c r="A44" s="272" t="s">
        <v>159</v>
      </c>
      <c r="B44" s="273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21"/>
    </row>
    <row r="45" spans="1:21" ht="13.5" customHeight="1">
      <c r="A45" s="274" t="s">
        <v>176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1"/>
    </row>
    <row r="46" spans="1:20" ht="13.5" customHeight="1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</row>
    <row r="47" spans="1:20" ht="20.25" customHeigh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</row>
    <row r="48" spans="1:20" ht="9.75" customHeight="1">
      <c r="A48" s="275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</row>
    <row r="49" spans="1:20" ht="30" customHeight="1">
      <c r="A49" s="277" t="s">
        <v>36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9"/>
      <c r="L49" s="110">
        <f>Q9</f>
        <v>43613</v>
      </c>
      <c r="M49" s="111"/>
      <c r="N49" s="111"/>
      <c r="O49" s="111"/>
      <c r="P49" s="111"/>
      <c r="Q49" s="111"/>
      <c r="R49" s="111"/>
      <c r="S49" s="111"/>
      <c r="T49" s="112"/>
    </row>
    <row r="50" spans="1:20" ht="13.5" customHeight="1">
      <c r="A50" s="33"/>
      <c r="B50" s="33"/>
      <c r="C50" s="33"/>
      <c r="D50" s="25"/>
      <c r="E50" s="25"/>
      <c r="F50" s="25"/>
      <c r="G50" s="25"/>
      <c r="H50" s="25"/>
      <c r="I50" s="30"/>
      <c r="J50" s="30"/>
      <c r="K50" s="30"/>
      <c r="L50" s="25"/>
      <c r="M50" s="25"/>
      <c r="N50" s="25"/>
      <c r="O50" s="25"/>
      <c r="P50" s="25"/>
      <c r="Q50" s="25"/>
      <c r="R50" s="53"/>
      <c r="S50" s="53"/>
      <c r="T50" s="53"/>
    </row>
    <row r="51" spans="1:20" ht="13.5" customHeight="1">
      <c r="A51" s="33"/>
      <c r="B51" s="33"/>
      <c r="C51" s="33"/>
      <c r="D51" s="25"/>
      <c r="E51" s="25"/>
      <c r="F51" s="25"/>
      <c r="G51" s="30"/>
      <c r="H51" s="25"/>
      <c r="I51" s="25"/>
      <c r="J51" s="25"/>
      <c r="K51" s="25"/>
      <c r="L51" s="25"/>
      <c r="M51" s="25"/>
      <c r="N51" s="25"/>
      <c r="O51" s="50"/>
      <c r="P51" s="50"/>
      <c r="Q51" s="50"/>
      <c r="R51" s="25"/>
      <c r="S51" s="25"/>
      <c r="T51" s="25"/>
    </row>
    <row r="52" spans="1:20" ht="13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9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13.5" customHeight="1">
      <c r="A54" s="35"/>
      <c r="B54" s="35"/>
      <c r="C54" s="35"/>
      <c r="D54" s="35"/>
      <c r="E54" s="35"/>
      <c r="F54" s="35"/>
      <c r="G54" s="31"/>
      <c r="H54" s="31"/>
      <c r="I54" s="34"/>
      <c r="J54" s="34"/>
      <c r="K54" s="34"/>
      <c r="L54" s="34"/>
      <c r="M54" s="34"/>
      <c r="N54" s="34"/>
      <c r="O54" s="34"/>
      <c r="P54" s="34"/>
      <c r="Q54" s="37"/>
      <c r="R54" s="37"/>
      <c r="S54" s="67"/>
      <c r="T54" s="67"/>
    </row>
    <row r="55" spans="1:20" ht="13.5" customHeight="1">
      <c r="A55" s="33"/>
      <c r="B55" s="33"/>
      <c r="C55" s="33"/>
      <c r="D55" s="33"/>
      <c r="E55" s="33"/>
      <c r="F55" s="33"/>
      <c r="G55" s="36"/>
      <c r="H55" s="36"/>
      <c r="I55" s="34"/>
      <c r="J55" s="34"/>
      <c r="K55" s="34"/>
      <c r="L55" s="34"/>
      <c r="M55" s="34"/>
      <c r="N55" s="34"/>
      <c r="O55" s="34"/>
      <c r="P55" s="34"/>
      <c r="Q55" s="37"/>
      <c r="R55" s="37"/>
      <c r="S55" s="67"/>
      <c r="T55" s="67"/>
    </row>
    <row r="56" spans="1:20" ht="20.25" customHeight="1">
      <c r="A56" s="34"/>
      <c r="B56" s="35"/>
      <c r="C56" s="35"/>
      <c r="D56" s="35"/>
      <c r="E56" s="35"/>
      <c r="F56" s="35"/>
      <c r="G56" s="36"/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3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35"/>
      <c r="R57" s="35"/>
      <c r="S57" s="35"/>
      <c r="T57" s="33"/>
    </row>
    <row r="58" spans="1:20" ht="13.5" customHeight="1">
      <c r="A58" s="33"/>
      <c r="B58" s="33"/>
      <c r="C58" s="33"/>
      <c r="D58" s="33"/>
      <c r="E58" s="33"/>
      <c r="F58" s="33"/>
      <c r="G58" s="52"/>
      <c r="H58" s="52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3.5" customHeight="1">
      <c r="A59" s="117"/>
      <c r="B59" s="117"/>
      <c r="C59" s="117"/>
      <c r="D59" s="92"/>
      <c r="E59" s="92"/>
      <c r="F59" s="92"/>
      <c r="G59" s="117"/>
      <c r="H59" s="117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3.5" customHeight="1">
      <c r="A60" s="117"/>
      <c r="B60" s="117"/>
      <c r="C60" s="117"/>
      <c r="D60" s="92"/>
      <c r="E60" s="92"/>
      <c r="F60" s="92"/>
      <c r="G60" s="117"/>
      <c r="H60" s="117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3.5" customHeight="1">
      <c r="A61" s="106"/>
      <c r="B61" s="106"/>
      <c r="C61" s="10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04"/>
      <c r="S61" s="104"/>
      <c r="T61" s="104"/>
    </row>
    <row r="62" spans="1:20" ht="13.5" customHeight="1">
      <c r="A62" s="109"/>
      <c r="B62" s="109"/>
      <c r="C62" s="109"/>
      <c r="D62" s="97"/>
      <c r="E62" s="97"/>
      <c r="F62" s="97"/>
      <c r="G62" s="107"/>
      <c r="H62" s="107"/>
      <c r="I62" s="107"/>
      <c r="J62" s="107"/>
      <c r="K62" s="107"/>
      <c r="L62" s="97"/>
      <c r="M62" s="97"/>
      <c r="N62" s="97"/>
      <c r="O62" s="97"/>
      <c r="P62" s="97"/>
      <c r="Q62" s="97"/>
      <c r="R62" s="104"/>
      <c r="S62" s="104"/>
      <c r="T62" s="104"/>
    </row>
    <row r="63" spans="1:20" ht="13.5" customHeight="1">
      <c r="A63" s="109"/>
      <c r="B63" s="109"/>
      <c r="C63" s="109"/>
      <c r="D63" s="97"/>
      <c r="E63" s="97"/>
      <c r="F63" s="97"/>
      <c r="G63" s="107"/>
      <c r="H63" s="107"/>
      <c r="I63" s="107"/>
      <c r="J63" s="107"/>
      <c r="K63" s="107"/>
      <c r="L63" s="97"/>
      <c r="M63" s="97"/>
      <c r="N63" s="97"/>
      <c r="O63" s="97"/>
      <c r="P63" s="97"/>
      <c r="Q63" s="97"/>
      <c r="R63" s="104"/>
      <c r="S63" s="104"/>
      <c r="T63" s="104"/>
    </row>
    <row r="64" spans="1:20" ht="13.5" customHeight="1">
      <c r="A64" s="109"/>
      <c r="B64" s="109"/>
      <c r="C64" s="109"/>
      <c r="D64" s="97"/>
      <c r="E64" s="97"/>
      <c r="F64" s="97"/>
      <c r="G64" s="107"/>
      <c r="H64" s="107"/>
      <c r="I64" s="107"/>
      <c r="J64" s="107"/>
      <c r="K64" s="107"/>
      <c r="L64" s="97"/>
      <c r="M64" s="97"/>
      <c r="N64" s="97"/>
      <c r="O64" s="97"/>
      <c r="P64" s="97"/>
      <c r="Q64" s="97"/>
      <c r="R64" s="104"/>
      <c r="S64" s="104"/>
      <c r="T64" s="104"/>
    </row>
    <row r="65" spans="1:20" ht="13.5" customHeight="1">
      <c r="A65" s="109"/>
      <c r="B65" s="109"/>
      <c r="C65" s="109"/>
      <c r="D65" s="97"/>
      <c r="E65" s="97"/>
      <c r="F65" s="97"/>
      <c r="G65" s="107"/>
      <c r="H65" s="107"/>
      <c r="I65" s="107"/>
      <c r="J65" s="107"/>
      <c r="K65" s="107"/>
      <c r="L65" s="97"/>
      <c r="M65" s="97"/>
      <c r="N65" s="97"/>
      <c r="O65" s="97"/>
      <c r="P65" s="97"/>
      <c r="Q65" s="97"/>
      <c r="R65" s="104"/>
      <c r="S65" s="104"/>
      <c r="T65" s="104"/>
    </row>
    <row r="66" spans="1:20" ht="13.5" customHeight="1">
      <c r="A66" s="109"/>
      <c r="B66" s="109"/>
      <c r="C66" s="109"/>
      <c r="D66" s="97"/>
      <c r="E66" s="97"/>
      <c r="F66" s="97"/>
      <c r="G66" s="107"/>
      <c r="H66" s="107"/>
      <c r="I66" s="107"/>
      <c r="J66" s="107"/>
      <c r="K66" s="107"/>
      <c r="L66" s="97"/>
      <c r="M66" s="97"/>
      <c r="N66" s="97"/>
      <c r="O66" s="97"/>
      <c r="P66" s="97"/>
      <c r="Q66" s="97"/>
      <c r="R66" s="104"/>
      <c r="S66" s="104"/>
      <c r="T66" s="104"/>
    </row>
    <row r="67" spans="1:20" ht="13.5" customHeight="1">
      <c r="A67" s="106"/>
      <c r="B67" s="106"/>
      <c r="C67" s="10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104"/>
      <c r="S67" s="104"/>
      <c r="T67" s="104"/>
    </row>
    <row r="68" spans="1:20" ht="13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3.5" customHeight="1">
      <c r="A69" s="35"/>
      <c r="B69" s="35"/>
      <c r="C69" s="35"/>
      <c r="D69" s="35"/>
      <c r="E69" s="35"/>
      <c r="F69" s="35"/>
      <c r="G69" s="52"/>
      <c r="H69" s="52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spans="1:21" ht="13.5" customHeight="1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96"/>
      <c r="M93" s="96"/>
      <c r="N93" s="96"/>
      <c r="O93" s="60"/>
      <c r="P93" s="60"/>
      <c r="Q93" s="60"/>
      <c r="R93" s="60"/>
      <c r="S93" s="60"/>
      <c r="T93" s="60"/>
      <c r="U93" s="60"/>
    </row>
    <row r="94" spans="1:21" ht="13.5" customHeight="1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96"/>
      <c r="M94" s="96"/>
      <c r="N94" s="96"/>
      <c r="O94" s="60"/>
      <c r="P94" s="60"/>
      <c r="Q94" s="60"/>
      <c r="R94" s="60"/>
      <c r="S94" s="60"/>
      <c r="T94" s="60"/>
      <c r="U94" s="60"/>
    </row>
    <row r="95" spans="1:21" ht="13.5" customHeight="1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96"/>
      <c r="M95" s="96"/>
      <c r="N95" s="96"/>
      <c r="O95" s="60"/>
      <c r="P95" s="60"/>
      <c r="Q95" s="60"/>
      <c r="R95" s="60"/>
      <c r="S95" s="60"/>
      <c r="T95" s="60"/>
      <c r="U95" s="60"/>
    </row>
    <row r="96" spans="1:21" ht="13.5" customHeight="1">
      <c r="A96" s="280"/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1"/>
      <c r="M96" s="281"/>
      <c r="N96" s="281"/>
      <c r="O96" s="60"/>
      <c r="P96" s="60"/>
      <c r="Q96" s="60"/>
      <c r="R96" s="60"/>
      <c r="S96" s="282"/>
      <c r="T96" s="282"/>
      <c r="U96" s="282"/>
    </row>
    <row r="97" spans="1:21" ht="13.5" customHeight="1">
      <c r="A97" s="280"/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91"/>
      <c r="M97" s="91"/>
      <c r="N97" s="91"/>
      <c r="O97" s="60"/>
      <c r="P97" s="60"/>
      <c r="Q97" s="60"/>
      <c r="R97" s="60"/>
      <c r="S97" s="60"/>
      <c r="T97" s="60"/>
      <c r="U97" s="60"/>
    </row>
    <row r="98" spans="1:21" ht="13.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3.5" customHeight="1">
      <c r="A99" s="6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60"/>
      <c r="O99" s="72"/>
      <c r="P99" s="73"/>
      <c r="Q99" s="60"/>
      <c r="R99" s="60"/>
      <c r="S99" s="60"/>
      <c r="T99" s="60"/>
      <c r="U99" s="60"/>
    </row>
    <row r="100" spans="1:17" ht="13.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1:4" ht="13.5" customHeight="1">
      <c r="A101" s="283"/>
      <c r="B101" s="283"/>
      <c r="C101" s="93"/>
      <c r="D101" s="93"/>
    </row>
    <row r="102" spans="1:4" ht="13.5" customHeight="1">
      <c r="A102" s="283"/>
      <c r="B102" s="283"/>
      <c r="C102" s="93"/>
      <c r="D102" s="93"/>
    </row>
    <row r="103" ht="13.5" customHeight="1"/>
    <row r="104" spans="1:21" ht="13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3.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3.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3.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30" customHeight="1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60"/>
    </row>
  </sheetData>
  <sheetProtection/>
  <mergeCells count="221">
    <mergeCell ref="A108:K108"/>
    <mergeCell ref="L108:T108"/>
    <mergeCell ref="A96:K96"/>
    <mergeCell ref="L96:N96"/>
    <mergeCell ref="S96:U96"/>
    <mergeCell ref="A97:K97"/>
    <mergeCell ref="L97:N97"/>
    <mergeCell ref="A101:B102"/>
    <mergeCell ref="C101:D102"/>
    <mergeCell ref="A68:K68"/>
    <mergeCell ref="A93:K93"/>
    <mergeCell ref="L93:N93"/>
    <mergeCell ref="A94:K94"/>
    <mergeCell ref="L94:N94"/>
    <mergeCell ref="A95:K95"/>
    <mergeCell ref="L95:N95"/>
    <mergeCell ref="R66:T66"/>
    <mergeCell ref="A67:C67"/>
    <mergeCell ref="D67:F67"/>
    <mergeCell ref="G67:H67"/>
    <mergeCell ref="I67:K67"/>
    <mergeCell ref="L67:N67"/>
    <mergeCell ref="O67:Q67"/>
    <mergeCell ref="R67:T67"/>
    <mergeCell ref="A66:C66"/>
    <mergeCell ref="D66:F66"/>
    <mergeCell ref="G66:H66"/>
    <mergeCell ref="I66:K66"/>
    <mergeCell ref="L66:N66"/>
    <mergeCell ref="O66:Q66"/>
    <mergeCell ref="R64:T64"/>
    <mergeCell ref="A65:C65"/>
    <mergeCell ref="D65:F65"/>
    <mergeCell ref="G65:H65"/>
    <mergeCell ref="I65:K65"/>
    <mergeCell ref="L65:N65"/>
    <mergeCell ref="O65:Q65"/>
    <mergeCell ref="R65:T65"/>
    <mergeCell ref="A64:C64"/>
    <mergeCell ref="D64:F64"/>
    <mergeCell ref="G64:H64"/>
    <mergeCell ref="I64:K64"/>
    <mergeCell ref="L64:N64"/>
    <mergeCell ref="O64:Q64"/>
    <mergeCell ref="R62:T62"/>
    <mergeCell ref="A63:C63"/>
    <mergeCell ref="D63:F63"/>
    <mergeCell ref="G63:H63"/>
    <mergeCell ref="I63:K63"/>
    <mergeCell ref="L63:N63"/>
    <mergeCell ref="O63:Q63"/>
    <mergeCell ref="R63:T63"/>
    <mergeCell ref="A62:C62"/>
    <mergeCell ref="D62:F62"/>
    <mergeCell ref="G62:H62"/>
    <mergeCell ref="I62:K62"/>
    <mergeCell ref="L62:N62"/>
    <mergeCell ref="O62:Q62"/>
    <mergeCell ref="R59:T60"/>
    <mergeCell ref="A61:C61"/>
    <mergeCell ref="D61:F61"/>
    <mergeCell ref="G61:H61"/>
    <mergeCell ref="I61:K61"/>
    <mergeCell ref="L61:N61"/>
    <mergeCell ref="O61:Q61"/>
    <mergeCell ref="R61:T61"/>
    <mergeCell ref="A57:P57"/>
    <mergeCell ref="A59:C60"/>
    <mergeCell ref="D59:F60"/>
    <mergeCell ref="G59:H60"/>
    <mergeCell ref="I59:K60"/>
    <mergeCell ref="L59:N60"/>
    <mergeCell ref="O59:Q60"/>
    <mergeCell ref="R43:T43"/>
    <mergeCell ref="A44:B44"/>
    <mergeCell ref="A45:T47"/>
    <mergeCell ref="A48:T48"/>
    <mergeCell ref="A49:K49"/>
    <mergeCell ref="L49:T49"/>
    <mergeCell ref="A43:C43"/>
    <mergeCell ref="D43:F43"/>
    <mergeCell ref="G43:H43"/>
    <mergeCell ref="I43:K43"/>
    <mergeCell ref="L43:N43"/>
    <mergeCell ref="O43:Q43"/>
    <mergeCell ref="R41:T41"/>
    <mergeCell ref="A42:C42"/>
    <mergeCell ref="D42:F42"/>
    <mergeCell ref="G42:H42"/>
    <mergeCell ref="I42:K42"/>
    <mergeCell ref="L42:N42"/>
    <mergeCell ref="O42:Q42"/>
    <mergeCell ref="R42:T42"/>
    <mergeCell ref="A41:C41"/>
    <mergeCell ref="D41:F41"/>
    <mergeCell ref="G41:H41"/>
    <mergeCell ref="I41:K41"/>
    <mergeCell ref="L41:N41"/>
    <mergeCell ref="O41:Q41"/>
    <mergeCell ref="R38:T38"/>
    <mergeCell ref="V38:Z38"/>
    <mergeCell ref="R39:T39"/>
    <mergeCell ref="A40:C40"/>
    <mergeCell ref="D40:F40"/>
    <mergeCell ref="G40:H40"/>
    <mergeCell ref="I40:K40"/>
    <mergeCell ref="L40:N40"/>
    <mergeCell ref="O40:Q40"/>
    <mergeCell ref="R40:T40"/>
    <mergeCell ref="A38:C39"/>
    <mergeCell ref="D38:F39"/>
    <mergeCell ref="G38:H39"/>
    <mergeCell ref="I38:K39"/>
    <mergeCell ref="L38:N39"/>
    <mergeCell ref="O38:Q39"/>
    <mergeCell ref="A35:F35"/>
    <mergeCell ref="G35:H35"/>
    <mergeCell ref="V35:Z35"/>
    <mergeCell ref="A36:F36"/>
    <mergeCell ref="G36:H36"/>
    <mergeCell ref="A37:T37"/>
    <mergeCell ref="V37:Z37"/>
    <mergeCell ref="V31:Z31"/>
    <mergeCell ref="A32:T32"/>
    <mergeCell ref="V32:Z32"/>
    <mergeCell ref="V33:Z33"/>
    <mergeCell ref="A34:F34"/>
    <mergeCell ref="G34:H34"/>
    <mergeCell ref="J34:L34"/>
    <mergeCell ref="O34:R34"/>
    <mergeCell ref="S34:T34"/>
    <mergeCell ref="V34:Z34"/>
    <mergeCell ref="V28:Z28"/>
    <mergeCell ref="A29:E29"/>
    <mergeCell ref="F29:H29"/>
    <mergeCell ref="I29:J29"/>
    <mergeCell ref="L30:O30"/>
    <mergeCell ref="Q30:T30"/>
    <mergeCell ref="V30:Z30"/>
    <mergeCell ref="A28:E28"/>
    <mergeCell ref="F28:H28"/>
    <mergeCell ref="I28:J28"/>
    <mergeCell ref="L28:P28"/>
    <mergeCell ref="Q28:R28"/>
    <mergeCell ref="S28:T28"/>
    <mergeCell ref="V26:Z26"/>
    <mergeCell ref="A27:E27"/>
    <mergeCell ref="F27:H27"/>
    <mergeCell ref="I27:J27"/>
    <mergeCell ref="L27:P27"/>
    <mergeCell ref="Q27:R27"/>
    <mergeCell ref="S27:T27"/>
    <mergeCell ref="V27:Z27"/>
    <mergeCell ref="A26:E26"/>
    <mergeCell ref="F26:H26"/>
    <mergeCell ref="I26:J26"/>
    <mergeCell ref="L26:P26"/>
    <mergeCell ref="Q26:R26"/>
    <mergeCell ref="S26:T26"/>
    <mergeCell ref="V24:Z24"/>
    <mergeCell ref="A25:E25"/>
    <mergeCell ref="F25:H25"/>
    <mergeCell ref="I25:J25"/>
    <mergeCell ref="L25:P25"/>
    <mergeCell ref="Q25:R25"/>
    <mergeCell ref="S25:T25"/>
    <mergeCell ref="V25:Z25"/>
    <mergeCell ref="A24:E24"/>
    <mergeCell ref="F24:H24"/>
    <mergeCell ref="I24:J24"/>
    <mergeCell ref="L24:P24"/>
    <mergeCell ref="Q24:R24"/>
    <mergeCell ref="S24:T24"/>
    <mergeCell ref="V22:Z22"/>
    <mergeCell ref="A23:E23"/>
    <mergeCell ref="F23:H23"/>
    <mergeCell ref="I23:J23"/>
    <mergeCell ref="L23:P23"/>
    <mergeCell ref="Q23:R23"/>
    <mergeCell ref="S23:T23"/>
    <mergeCell ref="V23:Z23"/>
    <mergeCell ref="A19:T19"/>
    <mergeCell ref="A21:F21"/>
    <mergeCell ref="G21:J21"/>
    <mergeCell ref="A22:E22"/>
    <mergeCell ref="F22:H22"/>
    <mergeCell ref="I22:J22"/>
    <mergeCell ref="L22:P22"/>
    <mergeCell ref="Q22:T22"/>
    <mergeCell ref="A16:E16"/>
    <mergeCell ref="F16:J16"/>
    <mergeCell ref="L16:Q16"/>
    <mergeCell ref="R16:T16"/>
    <mergeCell ref="A17:E17"/>
    <mergeCell ref="F17:J17"/>
    <mergeCell ref="L17:Q17"/>
    <mergeCell ref="R17:T17"/>
    <mergeCell ref="A12:T12"/>
    <mergeCell ref="A14:E14"/>
    <mergeCell ref="F14:J14"/>
    <mergeCell ref="L14:Q14"/>
    <mergeCell ref="R14:T14"/>
    <mergeCell ref="A15:E15"/>
    <mergeCell ref="F15:J15"/>
    <mergeCell ref="L15:Q15"/>
    <mergeCell ref="R15:T15"/>
    <mergeCell ref="Q8:T8"/>
    <mergeCell ref="A9:C9"/>
    <mergeCell ref="D9:J9"/>
    <mergeCell ref="L9:P9"/>
    <mergeCell ref="Q9:T9"/>
    <mergeCell ref="A10:C10"/>
    <mergeCell ref="D10:J10"/>
    <mergeCell ref="L10:P10"/>
    <mergeCell ref="Q10:T10"/>
    <mergeCell ref="A2:G4"/>
    <mergeCell ref="K3:P3"/>
    <mergeCell ref="K4:P4"/>
    <mergeCell ref="A8:C8"/>
    <mergeCell ref="D8:J8"/>
    <mergeCell ref="L8:P8"/>
  </mergeCells>
  <conditionalFormatting sqref="I24:J24">
    <cfRule type="cellIs" priority="19" dxfId="57" operator="notBetween" stopIfTrue="1">
      <formula>10</formula>
      <formula>90</formula>
    </cfRule>
  </conditionalFormatting>
  <conditionalFormatting sqref="I22:J22">
    <cfRule type="cellIs" priority="18" dxfId="57" operator="notBetween" stopIfTrue="1">
      <formula>50</formula>
      <formula>80</formula>
    </cfRule>
  </conditionalFormatting>
  <conditionalFormatting sqref="I23:J23">
    <cfRule type="cellIs" priority="17" dxfId="57" operator="notBetween" stopIfTrue="1">
      <formula>1</formula>
      <formula>99</formula>
    </cfRule>
  </conditionalFormatting>
  <conditionalFormatting sqref="S23:T23 S28:T28">
    <cfRule type="cellIs" priority="16" dxfId="57" operator="notBetween" stopIfTrue="1">
      <formula>47</formula>
      <formula>53</formula>
    </cfRule>
  </conditionalFormatting>
  <conditionalFormatting sqref="I27:J27">
    <cfRule type="cellIs" priority="15" dxfId="57" operator="notBetween" stopIfTrue="1">
      <formula>3.7</formula>
      <formula>4.3</formula>
    </cfRule>
  </conditionalFormatting>
  <conditionalFormatting sqref="I25:J25">
    <cfRule type="cellIs" priority="14" dxfId="57" operator="notBetween" stopIfTrue="1">
      <formula>0.9</formula>
      <formula>1.3</formula>
    </cfRule>
  </conditionalFormatting>
  <conditionalFormatting sqref="I26:J26">
    <cfRule type="cellIs" priority="13" dxfId="57" operator="notBetween" stopIfTrue="1">
      <formula>430</formula>
      <formula>800</formula>
    </cfRule>
  </conditionalFormatting>
  <conditionalFormatting sqref="I28:J28">
    <cfRule type="cellIs" priority="12" dxfId="57" operator="notBetween" stopIfTrue="1">
      <formula>11.6</formula>
      <formula>12.2</formula>
    </cfRule>
  </conditionalFormatting>
  <conditionalFormatting sqref="I29:J29">
    <cfRule type="cellIs" priority="11" dxfId="57" operator="notBetween" stopIfTrue="1">
      <formula>4.8</formula>
      <formula>5.2</formula>
    </cfRule>
  </conditionalFormatting>
  <conditionalFormatting sqref="S24:T24">
    <cfRule type="cellIs" priority="10" dxfId="57" operator="notBetween" stopIfTrue="1">
      <formula>87</formula>
      <formula>93</formula>
    </cfRule>
  </conditionalFormatting>
  <conditionalFormatting sqref="S25:T25">
    <cfRule type="cellIs" priority="9" dxfId="57" operator="notBetween" stopIfTrue="1">
      <formula>15</formula>
      <formula>55</formula>
    </cfRule>
  </conditionalFormatting>
  <conditionalFormatting sqref="S26:T26">
    <cfRule type="cellIs" priority="8" dxfId="57" operator="notBetween" stopIfTrue="1">
      <formula>45</formula>
      <formula>55</formula>
    </cfRule>
  </conditionalFormatting>
  <conditionalFormatting sqref="S27:T27">
    <cfRule type="cellIs" priority="7" dxfId="57" operator="notBetween" stopIfTrue="1">
      <formula>2</formula>
      <formula>2.2</formula>
    </cfRule>
  </conditionalFormatting>
  <conditionalFormatting sqref="R41:T41 R43:T43">
    <cfRule type="cellIs" priority="4" dxfId="2" operator="notBetween" stopIfTrue="1">
      <formula>0.101</formula>
      <formula>-0.101</formula>
    </cfRule>
    <cfRule type="cellIs" priority="5" dxfId="1" operator="between" stopIfTrue="1">
      <formula>0.07</formula>
      <formula>-0.07</formula>
    </cfRule>
    <cfRule type="cellIs" priority="6" dxfId="0" operator="between" stopIfTrue="1">
      <formula>0.101</formula>
      <formula>-0.101</formula>
    </cfRule>
  </conditionalFormatting>
  <conditionalFormatting sqref="R42:T42">
    <cfRule type="cellIs" priority="1" dxfId="2" operator="notBetween" stopIfTrue="1">
      <formula>0.101</formula>
      <formula>-0.101</formula>
    </cfRule>
    <cfRule type="cellIs" priority="2" dxfId="1" operator="between" stopIfTrue="1">
      <formula>0.07</formula>
      <formula>-0.07</formula>
    </cfRule>
    <cfRule type="cellIs" priority="3" dxfId="0" operator="between" stopIfTrue="1">
      <formula>0.101</formula>
      <formula>-0.101</formula>
    </cfRule>
  </conditionalFormatting>
  <printOptions/>
  <pageMargins left="0.19" right="0.19" top="0.35" bottom="0.2" header="0.32" footer="0.25"/>
  <pageSetup horizontalDpi="600" verticalDpi="600" orientation="portrait" r:id="rId3"/>
  <rowBreaks count="1" manualBreakCount="1">
    <brk id="56" max="1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 topLeftCell="A1">
      <selection activeCell="AB24" sqref="AB24"/>
    </sheetView>
  </sheetViews>
  <sheetFormatPr defaultColWidth="9.140625" defaultRowHeight="15" outlineLevelCol="2"/>
  <cols>
    <col min="1" max="3" width="5.00390625" style="1" customWidth="1"/>
    <col min="4" max="4" width="3.28125" style="1" customWidth="1" outlineLevel="2"/>
    <col min="5" max="8" width="5.00390625" style="1" customWidth="1" outlineLevel="2"/>
    <col min="9" max="9" width="2.57421875" style="1" customWidth="1" outlineLevel="2"/>
    <col min="10" max="12" width="5.00390625" style="1" customWidth="1" outlineLevel="1"/>
    <col min="13" max="13" width="2.421875" style="1" customWidth="1"/>
    <col min="14" max="20" width="5.00390625" style="1" customWidth="1"/>
    <col min="21" max="22" width="4.7109375" style="1" customWidth="1"/>
    <col min="23" max="16384" width="9.140625" style="1" customWidth="1"/>
  </cols>
  <sheetData>
    <row r="1" spans="15:20" ht="12.75">
      <c r="O1" s="75"/>
      <c r="P1" s="75"/>
      <c r="Q1" s="75"/>
      <c r="R1" s="75"/>
      <c r="S1" s="75"/>
      <c r="T1" s="75"/>
    </row>
    <row r="2" spans="2:20" ht="12.75" customHeight="1">
      <c r="B2" s="292" t="s">
        <v>155</v>
      </c>
      <c r="C2" s="292"/>
      <c r="D2" s="292"/>
      <c r="E2" s="292"/>
      <c r="F2" s="292"/>
      <c r="G2" s="292"/>
      <c r="N2" s="300" t="s">
        <v>120</v>
      </c>
      <c r="O2" s="300"/>
      <c r="P2" s="300"/>
      <c r="Q2" s="300"/>
      <c r="R2" s="300"/>
      <c r="S2" s="300"/>
      <c r="T2" s="300"/>
    </row>
    <row r="3" spans="2:20" ht="12.75" customHeight="1">
      <c r="B3" s="292"/>
      <c r="C3" s="292"/>
      <c r="D3" s="292"/>
      <c r="E3" s="292"/>
      <c r="F3" s="292"/>
      <c r="G3" s="292"/>
      <c r="N3" s="300"/>
      <c r="O3" s="300"/>
      <c r="P3" s="300"/>
      <c r="Q3" s="300"/>
      <c r="R3" s="300"/>
      <c r="S3" s="300"/>
      <c r="T3" s="300"/>
    </row>
    <row r="4" spans="2:20" ht="12.75">
      <c r="B4" s="293"/>
      <c r="C4" s="293"/>
      <c r="D4" s="293"/>
      <c r="E4" s="293"/>
      <c r="F4" s="293"/>
      <c r="G4" s="293"/>
      <c r="N4" s="300"/>
      <c r="O4" s="300"/>
      <c r="P4" s="300"/>
      <c r="Q4" s="300"/>
      <c r="R4" s="300"/>
      <c r="S4" s="300"/>
      <c r="T4" s="300"/>
    </row>
    <row r="5" ht="12.75">
      <c r="E5" s="76"/>
    </row>
    <row r="6" spans="4:5" ht="6.75" customHeight="1">
      <c r="D6" s="5"/>
      <c r="E6" s="76"/>
    </row>
    <row r="7" ht="13.5" customHeight="1"/>
    <row r="8" spans="1:21" ht="13.5" customHeight="1">
      <c r="A8" s="290" t="s">
        <v>76</v>
      </c>
      <c r="B8" s="291"/>
      <c r="C8" s="291"/>
      <c r="D8" s="294"/>
      <c r="E8" s="287" t="s">
        <v>77</v>
      </c>
      <c r="F8" s="288"/>
      <c r="G8" s="288"/>
      <c r="H8" s="288"/>
      <c r="I8" s="289"/>
      <c r="K8" s="301" t="s">
        <v>1</v>
      </c>
      <c r="L8" s="302"/>
      <c r="M8" s="302"/>
      <c r="N8" s="302"/>
      <c r="O8" s="303"/>
      <c r="P8" s="305" t="s">
        <v>181</v>
      </c>
      <c r="Q8" s="306"/>
      <c r="R8" s="306"/>
      <c r="S8" s="306"/>
      <c r="T8" s="307"/>
      <c r="U8" s="6"/>
    </row>
    <row r="9" spans="1:21" ht="13.5" customHeight="1">
      <c r="A9" s="290" t="s">
        <v>2</v>
      </c>
      <c r="B9" s="291"/>
      <c r="C9" s="291"/>
      <c r="D9" s="294"/>
      <c r="E9" s="320" t="s">
        <v>149</v>
      </c>
      <c r="F9" s="320"/>
      <c r="G9" s="320"/>
      <c r="H9" s="320"/>
      <c r="I9" s="320"/>
      <c r="K9" s="290" t="s">
        <v>3</v>
      </c>
      <c r="L9" s="291"/>
      <c r="M9" s="291"/>
      <c r="N9" s="291"/>
      <c r="O9" s="294"/>
      <c r="P9" s="308">
        <v>43613</v>
      </c>
      <c r="Q9" s="308"/>
      <c r="R9" s="308"/>
      <c r="S9" s="308"/>
      <c r="T9" s="308"/>
      <c r="U9" s="6"/>
    </row>
    <row r="10" spans="1:21" ht="13.5" customHeight="1">
      <c r="A10" s="290" t="s">
        <v>4</v>
      </c>
      <c r="B10" s="291"/>
      <c r="C10" s="291"/>
      <c r="D10" s="294"/>
      <c r="E10" s="295" t="s">
        <v>121</v>
      </c>
      <c r="F10" s="295"/>
      <c r="G10" s="295"/>
      <c r="H10" s="295"/>
      <c r="I10" s="295"/>
      <c r="K10" s="290" t="s">
        <v>122</v>
      </c>
      <c r="L10" s="291"/>
      <c r="M10" s="291"/>
      <c r="N10" s="291"/>
      <c r="O10" s="294"/>
      <c r="P10" s="309" t="s">
        <v>178</v>
      </c>
      <c r="Q10" s="309"/>
      <c r="R10" s="309"/>
      <c r="S10" s="309"/>
      <c r="T10" s="309"/>
      <c r="U10" s="6"/>
    </row>
    <row r="11" ht="13.5" customHeight="1"/>
    <row r="12" spans="1:22" ht="13.5" customHeight="1">
      <c r="A12" s="304" t="s">
        <v>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7"/>
      <c r="V12" s="7"/>
    </row>
    <row r="13" spans="1:14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3.5" customHeight="1">
      <c r="A14" s="8"/>
      <c r="B14" s="8"/>
      <c r="C14" s="8"/>
      <c r="D14" s="8"/>
      <c r="E14" s="8"/>
      <c r="F14" s="299" t="s">
        <v>123</v>
      </c>
      <c r="G14" s="299"/>
      <c r="H14" s="299"/>
      <c r="I14" s="299"/>
      <c r="J14" s="299" t="s">
        <v>124</v>
      </c>
      <c r="K14" s="299"/>
      <c r="L14" s="299"/>
      <c r="M14" s="299"/>
      <c r="N14" s="8"/>
    </row>
    <row r="15" spans="1:13" ht="13.5" customHeight="1">
      <c r="A15" s="290" t="s">
        <v>125</v>
      </c>
      <c r="B15" s="291"/>
      <c r="C15" s="291"/>
      <c r="D15" s="291"/>
      <c r="E15" s="291"/>
      <c r="F15" s="284"/>
      <c r="G15" s="285"/>
      <c r="H15" s="285"/>
      <c r="I15" s="286"/>
      <c r="J15" s="284"/>
      <c r="K15" s="285"/>
      <c r="L15" s="285"/>
      <c r="M15" s="286"/>
    </row>
    <row r="16" spans="1:13" ht="13.5" customHeight="1">
      <c r="A16" s="290" t="s">
        <v>126</v>
      </c>
      <c r="B16" s="291"/>
      <c r="C16" s="291"/>
      <c r="D16" s="291"/>
      <c r="E16" s="291"/>
      <c r="F16" s="296"/>
      <c r="G16" s="297"/>
      <c r="H16" s="297"/>
      <c r="I16" s="298"/>
      <c r="J16" s="284"/>
      <c r="K16" s="285"/>
      <c r="L16" s="285"/>
      <c r="M16" s="286"/>
    </row>
    <row r="17" spans="1:13" ht="13.5" customHeight="1">
      <c r="A17" s="290" t="s">
        <v>127</v>
      </c>
      <c r="B17" s="291"/>
      <c r="C17" s="291"/>
      <c r="D17" s="291"/>
      <c r="E17" s="291"/>
      <c r="F17" s="296"/>
      <c r="G17" s="297"/>
      <c r="H17" s="297"/>
      <c r="I17" s="298"/>
      <c r="J17" s="284"/>
      <c r="K17" s="285"/>
      <c r="L17" s="285"/>
      <c r="M17" s="286"/>
    </row>
    <row r="18" spans="1:13" ht="13.5" customHeight="1">
      <c r="A18" s="290" t="s">
        <v>128</v>
      </c>
      <c r="B18" s="291"/>
      <c r="C18" s="291"/>
      <c r="D18" s="291"/>
      <c r="E18" s="291"/>
      <c r="F18" s="287" t="s">
        <v>129</v>
      </c>
      <c r="G18" s="288"/>
      <c r="H18" s="288"/>
      <c r="I18" s="289"/>
      <c r="J18" s="287" t="s">
        <v>129</v>
      </c>
      <c r="K18" s="288"/>
      <c r="L18" s="288"/>
      <c r="M18" s="289"/>
    </row>
    <row r="19" spans="17:21" ht="13.5" customHeight="1">
      <c r="Q19" s="10"/>
      <c r="R19" s="10"/>
      <c r="S19" s="10"/>
      <c r="T19" s="10"/>
      <c r="U19" s="10"/>
    </row>
    <row r="20" spans="1:21" ht="13.5" customHeight="1">
      <c r="A20" s="304" t="s">
        <v>130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7"/>
    </row>
    <row r="21" spans="2:19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6.5" customHeight="1">
      <c r="A22" s="77" t="s">
        <v>131</v>
      </c>
      <c r="B22" s="8"/>
      <c r="C22" s="8"/>
      <c r="F22" s="321" t="str">
        <f>INDEX({"PM2.5","PM10","TSP"},I22)</f>
        <v>PM2.5</v>
      </c>
      <c r="G22" s="322"/>
      <c r="H22" s="323"/>
      <c r="I22" s="78">
        <v>1</v>
      </c>
      <c r="L22" s="8"/>
      <c r="P22" s="8"/>
      <c r="Q22" s="8"/>
      <c r="R22" s="8"/>
      <c r="S22" s="8"/>
    </row>
    <row r="23" spans="1:19" ht="16.5" customHeight="1">
      <c r="A23" s="77" t="s">
        <v>132</v>
      </c>
      <c r="B23" s="8"/>
      <c r="C23" s="8"/>
      <c r="F23" s="321" t="str">
        <f>INDEX({"Volumetric","Standard","Metered "},I23)</f>
        <v>Volumetric</v>
      </c>
      <c r="G23" s="322"/>
      <c r="H23" s="322"/>
      <c r="I23" s="56">
        <v>1</v>
      </c>
      <c r="R23" s="8"/>
      <c r="S23" s="8"/>
    </row>
    <row r="24" spans="1:9" ht="13.5" customHeight="1">
      <c r="A24" s="77" t="s">
        <v>133</v>
      </c>
      <c r="B24" s="8"/>
      <c r="C24" s="8"/>
      <c r="F24" s="321" t="s">
        <v>148</v>
      </c>
      <c r="G24" s="322"/>
      <c r="H24" s="322"/>
      <c r="I24" s="323"/>
    </row>
    <row r="25" spans="2:17" ht="13.5" customHeight="1">
      <c r="B25" s="8"/>
      <c r="C25" s="8"/>
      <c r="D25" s="8"/>
      <c r="E25" s="8"/>
      <c r="F25" s="9"/>
      <c r="G25" s="9"/>
      <c r="H25" s="9"/>
      <c r="I25" s="8"/>
      <c r="J25" s="8"/>
      <c r="K25" s="8"/>
      <c r="L25" s="8"/>
      <c r="Q25" s="8"/>
    </row>
    <row r="26" spans="2:21" ht="13.5" customHeight="1">
      <c r="B26" s="8"/>
      <c r="C26" s="8"/>
      <c r="D26" s="327" t="s">
        <v>134</v>
      </c>
      <c r="E26" s="327"/>
      <c r="F26" s="327"/>
      <c r="G26" s="319" t="s">
        <v>145</v>
      </c>
      <c r="H26" s="319"/>
      <c r="I26" s="319"/>
      <c r="J26" s="299" t="s">
        <v>33</v>
      </c>
      <c r="K26" s="299"/>
      <c r="L26" s="299"/>
      <c r="M26" s="299" t="s">
        <v>135</v>
      </c>
      <c r="N26" s="299"/>
      <c r="O26" s="299"/>
      <c r="Q26" s="8"/>
      <c r="R26" s="8"/>
      <c r="S26" s="8"/>
      <c r="T26" s="8"/>
      <c r="U26" s="8"/>
    </row>
    <row r="27" spans="1:16" ht="13.5" customHeight="1">
      <c r="A27" s="77" t="s">
        <v>136</v>
      </c>
      <c r="B27" s="8"/>
      <c r="C27" s="8"/>
      <c r="D27" s="328">
        <v>16.7</v>
      </c>
      <c r="E27" s="329"/>
      <c r="F27" s="330"/>
      <c r="G27" s="328">
        <v>16.7</v>
      </c>
      <c r="H27" s="329"/>
      <c r="I27" s="330"/>
      <c r="J27" s="342">
        <f>IF(D27="","",(G27-D27)/D27)</f>
        <v>0</v>
      </c>
      <c r="K27" s="342"/>
      <c r="L27" s="342"/>
      <c r="M27" s="349" t="str">
        <f>IF(ABS(J27)&lt;0.051,"PASS","FAIL")</f>
        <v>PASS</v>
      </c>
      <c r="N27" s="349"/>
      <c r="O27" s="349"/>
      <c r="P27" s="5" t="s">
        <v>167</v>
      </c>
    </row>
    <row r="28" spans="1:18" ht="13.5" customHeight="1">
      <c r="A28" s="77" t="s">
        <v>137</v>
      </c>
      <c r="B28" s="8"/>
      <c r="C28" s="8"/>
      <c r="D28" s="316"/>
      <c r="E28" s="317"/>
      <c r="F28" s="318"/>
      <c r="G28" s="324"/>
      <c r="H28" s="325"/>
      <c r="I28" s="326"/>
      <c r="J28" s="346">
        <f>(D28-G28)</f>
        <v>0</v>
      </c>
      <c r="K28" s="347"/>
      <c r="L28" s="348"/>
      <c r="M28" s="349" t="str">
        <f>IF((D28-G28)&lt;2,"PASS","FAIL")</f>
        <v>PASS</v>
      </c>
      <c r="N28" s="349"/>
      <c r="O28" s="349"/>
      <c r="P28" s="5" t="s">
        <v>152</v>
      </c>
      <c r="Q28" s="5"/>
      <c r="R28" s="5"/>
    </row>
    <row r="29" spans="1:21" ht="13.5" customHeight="1">
      <c r="A29" s="77" t="s">
        <v>138</v>
      </c>
      <c r="D29" s="324"/>
      <c r="E29" s="325"/>
      <c r="F29" s="326"/>
      <c r="G29" s="324"/>
      <c r="H29" s="325"/>
      <c r="I29" s="326"/>
      <c r="J29" s="343">
        <f>(D29-G29)</f>
        <v>0</v>
      </c>
      <c r="K29" s="344"/>
      <c r="L29" s="345"/>
      <c r="M29" s="349" t="str">
        <f>IF(ABS(D29-G29)&lt;10,"PASS","FAIL")</f>
        <v>PASS</v>
      </c>
      <c r="N29" s="349"/>
      <c r="O29" s="349"/>
      <c r="P29" s="5" t="s">
        <v>153</v>
      </c>
      <c r="Q29" s="5"/>
      <c r="R29" s="5"/>
      <c r="U29" s="8"/>
    </row>
    <row r="30" spans="4:22" ht="13.5" customHeight="1">
      <c r="D30" s="9"/>
      <c r="E30" s="9"/>
      <c r="F30" s="9"/>
      <c r="G30" s="16"/>
      <c r="H30" s="16"/>
      <c r="I30" s="16"/>
      <c r="J30" s="79"/>
      <c r="K30" s="79"/>
      <c r="L30" s="79"/>
      <c r="M30" s="80"/>
      <c r="N30" s="80"/>
      <c r="O30" s="80"/>
      <c r="Q30" s="81"/>
      <c r="R30" s="81"/>
      <c r="V30" s="8"/>
    </row>
    <row r="31" spans="5:22" ht="13.5" customHeight="1">
      <c r="E31" s="299" t="s">
        <v>139</v>
      </c>
      <c r="F31" s="299"/>
      <c r="G31" s="299"/>
      <c r="H31" s="350" t="s">
        <v>140</v>
      </c>
      <c r="I31" s="350"/>
      <c r="J31" s="350"/>
      <c r="V31" s="8"/>
    </row>
    <row r="32" spans="1:10" ht="13.5" customHeight="1">
      <c r="A32" s="77" t="s">
        <v>141</v>
      </c>
      <c r="E32" s="284"/>
      <c r="F32" s="285"/>
      <c r="G32" s="286"/>
      <c r="H32" s="313" t="str">
        <f>IF(ABS(E32)&lt;1,"PASS","FAIL")</f>
        <v>PASS</v>
      </c>
      <c r="I32" s="314"/>
      <c r="J32" s="315"/>
    </row>
    <row r="33" spans="5:12" ht="15.75" customHeight="1">
      <c r="E33" s="82" t="s">
        <v>142</v>
      </c>
      <c r="L33" s="8"/>
    </row>
    <row r="34" spans="1:10" ht="13.5" customHeight="1">
      <c r="A34" s="83" t="s">
        <v>143</v>
      </c>
      <c r="E34" s="284"/>
      <c r="F34" s="285"/>
      <c r="G34" s="286"/>
      <c r="H34" s="313" t="str">
        <f>IF(ABS(E34)&lt;1,"PASS","FAIL")</f>
        <v>PASS</v>
      </c>
      <c r="I34" s="314"/>
      <c r="J34" s="315"/>
    </row>
    <row r="35" ht="13.5" customHeight="1"/>
    <row r="36" spans="1:8" ht="13.5" customHeight="1">
      <c r="A36" s="83" t="s">
        <v>144</v>
      </c>
      <c r="E36" s="313" t="str">
        <f>INDEX({"PASS","FAIL"," "},H36)</f>
        <v> </v>
      </c>
      <c r="F36" s="314"/>
      <c r="G36" s="315"/>
      <c r="H36" s="84">
        <v>3</v>
      </c>
    </row>
    <row r="37" spans="4:22" ht="13.5" customHeight="1">
      <c r="D37" s="9"/>
      <c r="E37" s="9"/>
      <c r="F37" s="9"/>
      <c r="G37" s="16"/>
      <c r="H37" s="16"/>
      <c r="I37" s="16"/>
      <c r="J37" s="79"/>
      <c r="K37" s="79"/>
      <c r="L37" s="79"/>
      <c r="M37" s="80"/>
      <c r="N37" s="80"/>
      <c r="O37" s="80"/>
      <c r="Q37" s="81"/>
      <c r="R37" s="81"/>
      <c r="V37" s="8"/>
    </row>
    <row r="38" spans="1:17" ht="13.5" customHeight="1">
      <c r="A38" s="331" t="s">
        <v>159</v>
      </c>
      <c r="B38" s="332"/>
      <c r="I38" s="8"/>
      <c r="J38" s="8"/>
      <c r="K38" s="8"/>
      <c r="P38" s="8"/>
      <c r="Q38" s="8"/>
    </row>
    <row r="39" spans="1:21" ht="13.5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5"/>
      <c r="U39" s="8"/>
    </row>
    <row r="40" spans="1:21" ht="13.5" customHeight="1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8"/>
      <c r="U40" s="8"/>
    </row>
    <row r="41" spans="1:21" ht="13.5" customHeight="1">
      <c r="A41" s="339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1"/>
      <c r="U41" s="8"/>
    </row>
    <row r="42" spans="1:20" ht="13.5" customHeight="1">
      <c r="A42" s="15"/>
      <c r="B42" s="15"/>
      <c r="C42" s="15"/>
      <c r="D42" s="15"/>
      <c r="E42" s="15"/>
      <c r="F42" s="15"/>
      <c r="G42" s="85"/>
      <c r="H42" s="85"/>
      <c r="I42" s="86"/>
      <c r="J42" s="86"/>
      <c r="K42" s="86"/>
      <c r="L42" s="86"/>
      <c r="M42" s="86"/>
      <c r="N42" s="86"/>
      <c r="O42" s="86"/>
      <c r="P42" s="86"/>
      <c r="Q42" s="87"/>
      <c r="R42" s="87"/>
      <c r="S42" s="88"/>
      <c r="T42" s="88"/>
    </row>
    <row r="43" spans="1:20" s="2" customFormat="1" ht="31.5" customHeight="1">
      <c r="A43" s="94" t="s">
        <v>36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310">
        <f>P9</f>
        <v>43613</v>
      </c>
      <c r="M43" s="311"/>
      <c r="N43" s="311"/>
      <c r="O43" s="311"/>
      <c r="P43" s="311"/>
      <c r="Q43" s="311"/>
      <c r="R43" s="311"/>
      <c r="S43" s="311"/>
      <c r="T43" s="312"/>
    </row>
  </sheetData>
  <sheetProtection/>
  <mergeCells count="60">
    <mergeCell ref="A38:B38"/>
    <mergeCell ref="A39:T41"/>
    <mergeCell ref="J27:L27"/>
    <mergeCell ref="J29:L29"/>
    <mergeCell ref="J28:L28"/>
    <mergeCell ref="M27:O27"/>
    <mergeCell ref="H31:J31"/>
    <mergeCell ref="E32:G32"/>
    <mergeCell ref="M28:O28"/>
    <mergeCell ref="M29:O29"/>
    <mergeCell ref="G28:I28"/>
    <mergeCell ref="D26:F26"/>
    <mergeCell ref="F17:I17"/>
    <mergeCell ref="D29:F29"/>
    <mergeCell ref="G29:I29"/>
    <mergeCell ref="A17:E17"/>
    <mergeCell ref="A18:E18"/>
    <mergeCell ref="F18:I18"/>
    <mergeCell ref="D27:F27"/>
    <mergeCell ref="G27:I27"/>
    <mergeCell ref="A8:D8"/>
    <mergeCell ref="A9:D9"/>
    <mergeCell ref="A10:D10"/>
    <mergeCell ref="G26:I26"/>
    <mergeCell ref="E9:I9"/>
    <mergeCell ref="F22:H22"/>
    <mergeCell ref="F23:H23"/>
    <mergeCell ref="F24:I24"/>
    <mergeCell ref="A20:T20"/>
    <mergeCell ref="K10:O10"/>
    <mergeCell ref="F14:I14"/>
    <mergeCell ref="J14:M14"/>
    <mergeCell ref="L43:T43"/>
    <mergeCell ref="A43:K43"/>
    <mergeCell ref="E31:G31"/>
    <mergeCell ref="H32:J32"/>
    <mergeCell ref="E36:G36"/>
    <mergeCell ref="E34:G34"/>
    <mergeCell ref="H34:J34"/>
    <mergeCell ref="D28:F28"/>
    <mergeCell ref="M26:O26"/>
    <mergeCell ref="N2:T4"/>
    <mergeCell ref="E8:I8"/>
    <mergeCell ref="K8:O8"/>
    <mergeCell ref="A12:T12"/>
    <mergeCell ref="P8:T8"/>
    <mergeCell ref="P9:T9"/>
    <mergeCell ref="P10:T10"/>
    <mergeCell ref="J26:L26"/>
    <mergeCell ref="F15:I15"/>
    <mergeCell ref="J17:M17"/>
    <mergeCell ref="J18:M18"/>
    <mergeCell ref="A16:E16"/>
    <mergeCell ref="B2:G4"/>
    <mergeCell ref="K9:O9"/>
    <mergeCell ref="E10:I10"/>
    <mergeCell ref="F16:I16"/>
    <mergeCell ref="J16:M16"/>
    <mergeCell ref="A15:E15"/>
    <mergeCell ref="J15:M15"/>
  </mergeCells>
  <printOptions/>
  <pageMargins left="0.19" right="0.19" top="0.35" bottom="0.45" header="0.32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 topLeftCell="A1">
      <selection activeCell="AB29" sqref="AB29"/>
    </sheetView>
  </sheetViews>
  <sheetFormatPr defaultColWidth="9.140625" defaultRowHeight="15" outlineLevelCol="2"/>
  <cols>
    <col min="1" max="3" width="5.00390625" style="1" customWidth="1"/>
    <col min="4" max="4" width="3.28125" style="1" customWidth="1" outlineLevel="2"/>
    <col min="5" max="8" width="5.00390625" style="1" customWidth="1" outlineLevel="2"/>
    <col min="9" max="9" width="2.57421875" style="1" customWidth="1" outlineLevel="2"/>
    <col min="10" max="12" width="5.00390625" style="1" customWidth="1" outlineLevel="1"/>
    <col min="13" max="13" width="2.421875" style="1" customWidth="1"/>
    <col min="14" max="20" width="5.00390625" style="1" customWidth="1"/>
    <col min="21" max="22" width="4.7109375" style="1" customWidth="1"/>
    <col min="23" max="16384" width="9.140625" style="1" customWidth="1"/>
  </cols>
  <sheetData>
    <row r="1" spans="15:20" ht="12.75">
      <c r="O1" s="75"/>
      <c r="P1" s="75"/>
      <c r="Q1" s="75"/>
      <c r="R1" s="75"/>
      <c r="S1" s="75"/>
      <c r="T1" s="75"/>
    </row>
    <row r="2" spans="2:20" ht="12.75" customHeight="1">
      <c r="B2" s="292" t="s">
        <v>155</v>
      </c>
      <c r="C2" s="292"/>
      <c r="D2" s="292"/>
      <c r="E2" s="292"/>
      <c r="F2" s="292"/>
      <c r="G2" s="292"/>
      <c r="N2" s="300" t="s">
        <v>120</v>
      </c>
      <c r="O2" s="300"/>
      <c r="P2" s="300"/>
      <c r="Q2" s="300"/>
      <c r="R2" s="300"/>
      <c r="S2" s="300"/>
      <c r="T2" s="300"/>
    </row>
    <row r="3" spans="2:20" ht="12.75" customHeight="1">
      <c r="B3" s="292"/>
      <c r="C3" s="292"/>
      <c r="D3" s="292"/>
      <c r="E3" s="292"/>
      <c r="F3" s="292"/>
      <c r="G3" s="292"/>
      <c r="N3" s="300"/>
      <c r="O3" s="300"/>
      <c r="P3" s="300"/>
      <c r="Q3" s="300"/>
      <c r="R3" s="300"/>
      <c r="S3" s="300"/>
      <c r="T3" s="300"/>
    </row>
    <row r="4" spans="2:20" ht="12.75">
      <c r="B4" s="293"/>
      <c r="C4" s="293"/>
      <c r="D4" s="293"/>
      <c r="E4" s="293"/>
      <c r="F4" s="293"/>
      <c r="G4" s="293"/>
      <c r="N4" s="300"/>
      <c r="O4" s="300"/>
      <c r="P4" s="300"/>
      <c r="Q4" s="300"/>
      <c r="R4" s="300"/>
      <c r="S4" s="300"/>
      <c r="T4" s="300"/>
    </row>
    <row r="5" ht="12.75">
      <c r="E5" s="76"/>
    </row>
    <row r="6" spans="4:5" ht="6.75" customHeight="1">
      <c r="D6" s="5"/>
      <c r="E6" s="76"/>
    </row>
    <row r="7" ht="13.5" customHeight="1"/>
    <row r="8" spans="1:21" ht="13.5" customHeight="1">
      <c r="A8" s="290" t="s">
        <v>76</v>
      </c>
      <c r="B8" s="291"/>
      <c r="C8" s="291"/>
      <c r="D8" s="294"/>
      <c r="E8" s="287" t="s">
        <v>77</v>
      </c>
      <c r="F8" s="288"/>
      <c r="G8" s="288"/>
      <c r="H8" s="288"/>
      <c r="I8" s="289"/>
      <c r="K8" s="301" t="s">
        <v>1</v>
      </c>
      <c r="L8" s="302"/>
      <c r="M8" s="302"/>
      <c r="N8" s="302"/>
      <c r="O8" s="303"/>
      <c r="P8" s="351" t="s">
        <v>181</v>
      </c>
      <c r="Q8" s="306"/>
      <c r="R8" s="306"/>
      <c r="S8" s="306"/>
      <c r="T8" s="307"/>
      <c r="U8" s="6"/>
    </row>
    <row r="9" spans="1:21" ht="13.5" customHeight="1">
      <c r="A9" s="290" t="s">
        <v>2</v>
      </c>
      <c r="B9" s="291"/>
      <c r="C9" s="291"/>
      <c r="D9" s="294"/>
      <c r="E9" s="320" t="s">
        <v>149</v>
      </c>
      <c r="F9" s="320"/>
      <c r="G9" s="320"/>
      <c r="H9" s="320"/>
      <c r="I9" s="320"/>
      <c r="K9" s="290" t="s">
        <v>3</v>
      </c>
      <c r="L9" s="291"/>
      <c r="M9" s="291"/>
      <c r="N9" s="291"/>
      <c r="O9" s="294"/>
      <c r="P9" s="308">
        <v>43613</v>
      </c>
      <c r="Q9" s="308"/>
      <c r="R9" s="308"/>
      <c r="S9" s="308"/>
      <c r="T9" s="308"/>
      <c r="U9" s="6"/>
    </row>
    <row r="10" spans="1:21" ht="13.5" customHeight="1">
      <c r="A10" s="290" t="s">
        <v>4</v>
      </c>
      <c r="B10" s="291"/>
      <c r="C10" s="291"/>
      <c r="D10" s="294"/>
      <c r="E10" s="295" t="s">
        <v>146</v>
      </c>
      <c r="F10" s="295"/>
      <c r="G10" s="295"/>
      <c r="H10" s="295"/>
      <c r="I10" s="295"/>
      <c r="K10" s="290" t="s">
        <v>122</v>
      </c>
      <c r="L10" s="291"/>
      <c r="M10" s="291"/>
      <c r="N10" s="291"/>
      <c r="O10" s="294"/>
      <c r="P10" s="309" t="s">
        <v>178</v>
      </c>
      <c r="Q10" s="309"/>
      <c r="R10" s="309"/>
      <c r="S10" s="309"/>
      <c r="T10" s="309"/>
      <c r="U10" s="6"/>
    </row>
    <row r="11" ht="13.5" customHeight="1"/>
    <row r="12" spans="1:22" ht="13.5" customHeight="1">
      <c r="A12" s="304" t="s">
        <v>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7"/>
      <c r="V12" s="7"/>
    </row>
    <row r="13" spans="1:14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3.5" customHeight="1">
      <c r="A14" s="8"/>
      <c r="B14" s="8"/>
      <c r="C14" s="8"/>
      <c r="D14" s="8"/>
      <c r="E14" s="8"/>
      <c r="F14" s="299" t="s">
        <v>123</v>
      </c>
      <c r="G14" s="299"/>
      <c r="H14" s="299"/>
      <c r="I14" s="299"/>
      <c r="J14" s="299" t="s">
        <v>124</v>
      </c>
      <c r="K14" s="299"/>
      <c r="L14" s="299"/>
      <c r="M14" s="299"/>
      <c r="N14" s="8"/>
    </row>
    <row r="15" spans="1:13" ht="13.5" customHeight="1">
      <c r="A15" s="290" t="s">
        <v>125</v>
      </c>
      <c r="B15" s="291"/>
      <c r="C15" s="291"/>
      <c r="D15" s="291"/>
      <c r="E15" s="291"/>
      <c r="F15" s="284"/>
      <c r="G15" s="285"/>
      <c r="H15" s="285"/>
      <c r="I15" s="286"/>
      <c r="J15" s="284"/>
      <c r="K15" s="285"/>
      <c r="L15" s="285"/>
      <c r="M15" s="286"/>
    </row>
    <row r="16" spans="1:13" ht="13.5" customHeight="1">
      <c r="A16" s="290" t="s">
        <v>126</v>
      </c>
      <c r="B16" s="291"/>
      <c r="C16" s="291"/>
      <c r="D16" s="291"/>
      <c r="E16" s="291"/>
      <c r="F16" s="296"/>
      <c r="G16" s="297"/>
      <c r="H16" s="297"/>
      <c r="I16" s="298"/>
      <c r="J16" s="284"/>
      <c r="K16" s="285"/>
      <c r="L16" s="285"/>
      <c r="M16" s="286"/>
    </row>
    <row r="17" spans="1:13" ht="13.5" customHeight="1">
      <c r="A17" s="290" t="s">
        <v>127</v>
      </c>
      <c r="B17" s="291"/>
      <c r="C17" s="291"/>
      <c r="D17" s="291"/>
      <c r="E17" s="291"/>
      <c r="F17" s="296"/>
      <c r="G17" s="297"/>
      <c r="H17" s="297"/>
      <c r="I17" s="298"/>
      <c r="J17" s="284"/>
      <c r="K17" s="285"/>
      <c r="L17" s="285"/>
      <c r="M17" s="286"/>
    </row>
    <row r="18" spans="1:13" ht="13.5" customHeight="1">
      <c r="A18" s="290" t="s">
        <v>128</v>
      </c>
      <c r="B18" s="291"/>
      <c r="C18" s="291"/>
      <c r="D18" s="291"/>
      <c r="E18" s="291"/>
      <c r="F18" s="287" t="s">
        <v>129</v>
      </c>
      <c r="G18" s="288"/>
      <c r="H18" s="288"/>
      <c r="I18" s="289"/>
      <c r="J18" s="287" t="s">
        <v>129</v>
      </c>
      <c r="K18" s="288"/>
      <c r="L18" s="288"/>
      <c r="M18" s="289"/>
    </row>
    <row r="19" spans="17:21" ht="13.5" customHeight="1">
      <c r="Q19" s="10"/>
      <c r="R19" s="10"/>
      <c r="S19" s="10"/>
      <c r="T19" s="10"/>
      <c r="U19" s="10"/>
    </row>
    <row r="20" spans="1:21" ht="13.5" customHeight="1">
      <c r="A20" s="304" t="s">
        <v>130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7"/>
    </row>
    <row r="21" spans="2:19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6.5" customHeight="1">
      <c r="A22" s="77" t="s">
        <v>131</v>
      </c>
      <c r="B22" s="8"/>
      <c r="C22" s="8"/>
      <c r="F22" s="321" t="str">
        <f>INDEX({"PM2.5","PM10","TSP"},I22)</f>
        <v>PM10</v>
      </c>
      <c r="G22" s="322"/>
      <c r="H22" s="323"/>
      <c r="I22" s="78">
        <v>2</v>
      </c>
      <c r="L22" s="8"/>
      <c r="P22" s="8"/>
      <c r="Q22" s="8"/>
      <c r="R22" s="8"/>
      <c r="S22" s="8"/>
    </row>
    <row r="23" spans="1:19" ht="16.5" customHeight="1">
      <c r="A23" s="77" t="s">
        <v>132</v>
      </c>
      <c r="B23" s="8"/>
      <c r="C23" s="8"/>
      <c r="F23" s="321" t="str">
        <f>INDEX({"Volumetric","Standard","Metered "},I23)</f>
        <v>Volumetric</v>
      </c>
      <c r="G23" s="322"/>
      <c r="H23" s="322"/>
      <c r="I23" s="56">
        <v>1</v>
      </c>
      <c r="R23" s="8"/>
      <c r="S23" s="8"/>
    </row>
    <row r="24" spans="1:9" ht="13.5" customHeight="1">
      <c r="A24" s="77" t="s">
        <v>133</v>
      </c>
      <c r="B24" s="8"/>
      <c r="C24" s="8"/>
      <c r="F24" s="321" t="s">
        <v>148</v>
      </c>
      <c r="G24" s="322"/>
      <c r="H24" s="322"/>
      <c r="I24" s="323"/>
    </row>
    <row r="25" spans="2:17" ht="13.5" customHeight="1">
      <c r="B25" s="8"/>
      <c r="C25" s="8"/>
      <c r="D25" s="8"/>
      <c r="E25" s="8"/>
      <c r="F25" s="9"/>
      <c r="G25" s="9"/>
      <c r="H25" s="9"/>
      <c r="I25" s="8"/>
      <c r="J25" s="8"/>
      <c r="K25" s="8"/>
      <c r="L25" s="8"/>
      <c r="Q25" s="8"/>
    </row>
    <row r="26" spans="2:21" ht="13.5" customHeight="1">
      <c r="B26" s="8"/>
      <c r="C26" s="8"/>
      <c r="D26" s="327" t="s">
        <v>134</v>
      </c>
      <c r="E26" s="327"/>
      <c r="F26" s="327"/>
      <c r="G26" s="319" t="s">
        <v>145</v>
      </c>
      <c r="H26" s="319"/>
      <c r="I26" s="319"/>
      <c r="J26" s="299" t="s">
        <v>33</v>
      </c>
      <c r="K26" s="299"/>
      <c r="L26" s="299"/>
      <c r="M26" s="299" t="s">
        <v>135</v>
      </c>
      <c r="N26" s="299"/>
      <c r="O26" s="299"/>
      <c r="Q26" s="8"/>
      <c r="R26" s="8"/>
      <c r="S26" s="8"/>
      <c r="T26" s="8"/>
      <c r="U26" s="8"/>
    </row>
    <row r="27" spans="1:16" ht="13.5" customHeight="1">
      <c r="A27" s="77" t="s">
        <v>136</v>
      </c>
      <c r="B27" s="8"/>
      <c r="C27" s="8"/>
      <c r="D27" s="328">
        <v>16.7</v>
      </c>
      <c r="E27" s="329"/>
      <c r="F27" s="330"/>
      <c r="G27" s="328">
        <v>16.7</v>
      </c>
      <c r="H27" s="329"/>
      <c r="I27" s="330"/>
      <c r="J27" s="342">
        <f>IF(D27="","",(G27-D27)/D27)</f>
        <v>0</v>
      </c>
      <c r="K27" s="342"/>
      <c r="L27" s="342"/>
      <c r="M27" s="349" t="str">
        <f>IF(ABS(J27)&lt;0.051,"PASS","FAIL")</f>
        <v>PASS</v>
      </c>
      <c r="N27" s="349"/>
      <c r="O27" s="349"/>
      <c r="P27" s="5" t="s">
        <v>167</v>
      </c>
    </row>
    <row r="28" spans="1:18" ht="13.5" customHeight="1">
      <c r="A28" s="77" t="s">
        <v>137</v>
      </c>
      <c r="B28" s="8"/>
      <c r="C28" s="8"/>
      <c r="D28" s="316"/>
      <c r="E28" s="317"/>
      <c r="F28" s="318"/>
      <c r="G28" s="324"/>
      <c r="H28" s="325"/>
      <c r="I28" s="326"/>
      <c r="J28" s="346">
        <f>(D28-G28)</f>
        <v>0</v>
      </c>
      <c r="K28" s="347"/>
      <c r="L28" s="348"/>
      <c r="M28" s="349" t="str">
        <f>IF((D28-G28)&lt;2,"PASS","FAIL")</f>
        <v>PASS</v>
      </c>
      <c r="N28" s="349"/>
      <c r="O28" s="349"/>
      <c r="P28" s="5" t="s">
        <v>152</v>
      </c>
      <c r="Q28" s="5"/>
      <c r="R28" s="5"/>
    </row>
    <row r="29" spans="1:21" ht="13.5" customHeight="1">
      <c r="A29" s="77" t="s">
        <v>138</v>
      </c>
      <c r="D29" s="324"/>
      <c r="E29" s="325"/>
      <c r="F29" s="326"/>
      <c r="G29" s="324"/>
      <c r="H29" s="325"/>
      <c r="I29" s="326"/>
      <c r="J29" s="343">
        <f>(D29-G29)</f>
        <v>0</v>
      </c>
      <c r="K29" s="344"/>
      <c r="L29" s="345"/>
      <c r="M29" s="349" t="str">
        <f>IF(ABS(D29-G29)&lt;10,"PASS","FAIL")</f>
        <v>PASS</v>
      </c>
      <c r="N29" s="349"/>
      <c r="O29" s="349"/>
      <c r="P29" s="5" t="s">
        <v>153</v>
      </c>
      <c r="Q29" s="5"/>
      <c r="R29" s="5"/>
      <c r="U29" s="8"/>
    </row>
    <row r="30" spans="4:22" ht="13.5" customHeight="1">
      <c r="D30" s="9"/>
      <c r="E30" s="9"/>
      <c r="F30" s="9"/>
      <c r="G30" s="16"/>
      <c r="H30" s="16"/>
      <c r="I30" s="16"/>
      <c r="J30" s="79"/>
      <c r="K30" s="79"/>
      <c r="L30" s="79"/>
      <c r="M30" s="80"/>
      <c r="N30" s="80"/>
      <c r="O30" s="80"/>
      <c r="Q30" s="81"/>
      <c r="R30" s="81"/>
      <c r="V30" s="8"/>
    </row>
    <row r="31" spans="5:22" ht="13.5" customHeight="1">
      <c r="E31" s="299" t="s">
        <v>139</v>
      </c>
      <c r="F31" s="299"/>
      <c r="G31" s="299"/>
      <c r="H31" s="350" t="s">
        <v>140</v>
      </c>
      <c r="I31" s="350"/>
      <c r="J31" s="350"/>
      <c r="V31" s="8"/>
    </row>
    <row r="32" spans="1:10" ht="13.5" customHeight="1">
      <c r="A32" s="77" t="s">
        <v>141</v>
      </c>
      <c r="E32" s="284"/>
      <c r="F32" s="285"/>
      <c r="G32" s="286"/>
      <c r="H32" s="313" t="str">
        <f>IF(ABS(E32)&lt;1,"PASS","FAIL")</f>
        <v>PASS</v>
      </c>
      <c r="I32" s="314"/>
      <c r="J32" s="315"/>
    </row>
    <row r="33" spans="5:12" ht="15.75" customHeight="1">
      <c r="E33" s="82" t="s">
        <v>142</v>
      </c>
      <c r="L33" s="8"/>
    </row>
    <row r="34" spans="1:10" ht="13.5" customHeight="1">
      <c r="A34" s="83" t="s">
        <v>143</v>
      </c>
      <c r="E34" s="284"/>
      <c r="F34" s="285"/>
      <c r="G34" s="286"/>
      <c r="H34" s="313" t="str">
        <f>IF(ABS(E34)&lt;1,"PASS","FAIL")</f>
        <v>PASS</v>
      </c>
      <c r="I34" s="314"/>
      <c r="J34" s="315"/>
    </row>
    <row r="35" ht="13.5" customHeight="1"/>
    <row r="36" spans="1:8" ht="13.5" customHeight="1">
      <c r="A36" s="83" t="s">
        <v>144</v>
      </c>
      <c r="E36" s="313" t="str">
        <f>INDEX({"PASS","FAIL"," "},H36)</f>
        <v> </v>
      </c>
      <c r="F36" s="314"/>
      <c r="G36" s="315"/>
      <c r="H36" s="84">
        <v>3</v>
      </c>
    </row>
    <row r="37" spans="4:22" ht="13.5" customHeight="1">
      <c r="D37" s="9"/>
      <c r="E37" s="9"/>
      <c r="F37" s="9"/>
      <c r="G37" s="16"/>
      <c r="H37" s="16"/>
      <c r="I37" s="16"/>
      <c r="J37" s="79"/>
      <c r="K37" s="79"/>
      <c r="L37" s="79"/>
      <c r="M37" s="80"/>
      <c r="N37" s="80"/>
      <c r="O37" s="80"/>
      <c r="Q37" s="81"/>
      <c r="R37" s="81"/>
      <c r="V37" s="8"/>
    </row>
    <row r="38" spans="1:17" ht="13.5" customHeight="1">
      <c r="A38" s="331" t="s">
        <v>159</v>
      </c>
      <c r="B38" s="332"/>
      <c r="I38" s="8"/>
      <c r="J38" s="8"/>
      <c r="K38" s="8"/>
      <c r="P38" s="8"/>
      <c r="Q38" s="8"/>
    </row>
    <row r="39" spans="1:21" ht="13.5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5"/>
      <c r="U39" s="8"/>
    </row>
    <row r="40" spans="1:21" ht="13.5" customHeight="1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8"/>
      <c r="U40" s="8"/>
    </row>
    <row r="41" spans="1:21" ht="13.5" customHeight="1">
      <c r="A41" s="339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1"/>
      <c r="U41" s="8"/>
    </row>
    <row r="42" spans="1:20" ht="13.5" customHeight="1">
      <c r="A42" s="15"/>
      <c r="B42" s="15"/>
      <c r="C42" s="15"/>
      <c r="D42" s="15"/>
      <c r="E42" s="15"/>
      <c r="F42" s="15"/>
      <c r="G42" s="85"/>
      <c r="H42" s="85"/>
      <c r="I42" s="86"/>
      <c r="J42" s="86"/>
      <c r="K42" s="86"/>
      <c r="L42" s="86"/>
      <c r="M42" s="86"/>
      <c r="N42" s="86"/>
      <c r="O42" s="86"/>
      <c r="P42" s="86"/>
      <c r="Q42" s="87"/>
      <c r="R42" s="87"/>
      <c r="S42" s="88"/>
      <c r="T42" s="88"/>
    </row>
    <row r="43" spans="1:20" s="2" customFormat="1" ht="31.5" customHeight="1">
      <c r="A43" s="94" t="s">
        <v>36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310">
        <f>P9</f>
        <v>43613</v>
      </c>
      <c r="M43" s="311"/>
      <c r="N43" s="311"/>
      <c r="O43" s="311"/>
      <c r="P43" s="311"/>
      <c r="Q43" s="311"/>
      <c r="R43" s="311"/>
      <c r="S43" s="311"/>
      <c r="T43" s="312"/>
    </row>
  </sheetData>
  <sheetProtection/>
  <mergeCells count="60">
    <mergeCell ref="A20:T20"/>
    <mergeCell ref="F24:I24"/>
    <mergeCell ref="A16:E16"/>
    <mergeCell ref="F16:I16"/>
    <mergeCell ref="F17:I17"/>
    <mergeCell ref="J16:M16"/>
    <mergeCell ref="J17:M17"/>
    <mergeCell ref="J18:M18"/>
    <mergeCell ref="N2:T4"/>
    <mergeCell ref="E8:I8"/>
    <mergeCell ref="K8:O8"/>
    <mergeCell ref="A12:T12"/>
    <mergeCell ref="P8:T8"/>
    <mergeCell ref="P9:T9"/>
    <mergeCell ref="P10:T10"/>
    <mergeCell ref="K9:O9"/>
    <mergeCell ref="B2:G4"/>
    <mergeCell ref="E9:I9"/>
    <mergeCell ref="K10:O10"/>
    <mergeCell ref="F15:I15"/>
    <mergeCell ref="J15:M15"/>
    <mergeCell ref="F14:I14"/>
    <mergeCell ref="J14:M14"/>
    <mergeCell ref="E10:I10"/>
    <mergeCell ref="A15:E15"/>
    <mergeCell ref="L43:T43"/>
    <mergeCell ref="A43:K43"/>
    <mergeCell ref="F22:H22"/>
    <mergeCell ref="F23:H23"/>
    <mergeCell ref="D26:F26"/>
    <mergeCell ref="E34:G34"/>
    <mergeCell ref="H34:J34"/>
    <mergeCell ref="M26:O26"/>
    <mergeCell ref="J26:L26"/>
    <mergeCell ref="G26:I26"/>
    <mergeCell ref="D27:F27"/>
    <mergeCell ref="G29:I29"/>
    <mergeCell ref="J27:L27"/>
    <mergeCell ref="J28:L28"/>
    <mergeCell ref="G28:I28"/>
    <mergeCell ref="D29:F29"/>
    <mergeCell ref="M27:O27"/>
    <mergeCell ref="M28:O28"/>
    <mergeCell ref="A8:D8"/>
    <mergeCell ref="A9:D9"/>
    <mergeCell ref="A10:D10"/>
    <mergeCell ref="D28:F28"/>
    <mergeCell ref="A17:E17"/>
    <mergeCell ref="A18:E18"/>
    <mergeCell ref="F18:I18"/>
    <mergeCell ref="G27:I27"/>
    <mergeCell ref="A39:T41"/>
    <mergeCell ref="M29:O29"/>
    <mergeCell ref="H32:J32"/>
    <mergeCell ref="E36:G36"/>
    <mergeCell ref="J29:L29"/>
    <mergeCell ref="H31:J31"/>
    <mergeCell ref="E32:G32"/>
    <mergeCell ref="E31:G31"/>
    <mergeCell ref="A38:B38"/>
  </mergeCells>
  <printOptions/>
  <pageMargins left="0.19" right="0.19" top="0.35" bottom="0.45" header="0.32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revans</dc:creator>
  <cp:keywords/>
  <dc:description/>
  <cp:lastModifiedBy>Danielle Keese</cp:lastModifiedBy>
  <cp:lastPrinted>2019-05-01T13:45:05Z</cp:lastPrinted>
  <dcterms:created xsi:type="dcterms:W3CDTF">2008-06-25T13:35:06Z</dcterms:created>
  <dcterms:modified xsi:type="dcterms:W3CDTF">2019-05-28T22:19:31Z</dcterms:modified>
  <cp:category/>
  <cp:version/>
  <cp:contentType/>
  <cp:contentStatus/>
</cp:coreProperties>
</file>